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60" yWindow="680" windowWidth="15580" windowHeight="8740" tabRatio="661"/>
  </bookViews>
  <sheets>
    <sheet name="Title Page" sheetId="62" r:id="rId1"/>
    <sheet name="Article Matrix" sheetId="1" r:id="rId2"/>
    <sheet name="Cost Data Raw" sheetId="2" r:id="rId3"/>
    <sheet name="Table" sheetId="61" r:id="rId4"/>
    <sheet name="Pivot Table" sheetId="60" r:id="rId5"/>
    <sheet name="Pivot Table (2)" sheetId="63" r:id="rId6"/>
    <sheet name="Sheet1" sheetId="57" state="hidden" r:id="rId7"/>
    <sheet name="CPI" sheetId="52" state="hidden" r:id="rId8"/>
    <sheet name="Exchange Rates" sheetId="56" state="hidden" r:id="rId9"/>
    <sheet name="PPP" sheetId="54" state="hidden" r:id="rId10"/>
    <sheet name="Regional Inflation" sheetId="55" state="hidden" r:id="rId11"/>
    <sheet name="Country Classifications" sheetId="53" state="hidden" r:id="rId12"/>
    <sheet name="Sheet2" sheetId="58" state="hidden" r:id="rId13"/>
    <sheet name="Summary Table" sheetId="64" r:id="rId14"/>
  </sheets>
  <calcPr calcId="140001" concurrentCalc="0"/>
  <pivotCaches>
    <pivotCache cacheId="8" r:id="rId15"/>
  </pivotCaches>
  <extLst>
    <ext xmlns:mx="http://schemas.microsoft.com/office/mac/excel/2008/main" uri="{7523E5D3-25F3-A5E0-1632-64F254C22452}">
      <mx:ArchID Flags="2"/>
    </ext>
  </extLst>
</workbook>
</file>

<file path=xl/calcChain.xml><?xml version="1.0" encoding="utf-8"?>
<calcChain xmlns="http://schemas.openxmlformats.org/spreadsheetml/2006/main">
  <c r="AJ2" i="2" l="1"/>
  <c r="AJ3" i="2"/>
  <c r="AJ4" i="2"/>
  <c r="AJ5"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J165" i="2"/>
  <c r="AJ166" i="2"/>
  <c r="AJ167" i="2"/>
  <c r="AJ168" i="2"/>
  <c r="AJ169" i="2"/>
  <c r="AJ170" i="2"/>
  <c r="AJ171" i="2"/>
  <c r="AJ172" i="2"/>
  <c r="AJ173" i="2"/>
  <c r="AJ174" i="2"/>
  <c r="AJ175" i="2"/>
  <c r="AJ176" i="2"/>
  <c r="AJ177" i="2"/>
  <c r="AJ178" i="2"/>
  <c r="AJ179" i="2"/>
  <c r="AJ180" i="2"/>
  <c r="AJ181" i="2"/>
  <c r="AJ182" i="2"/>
  <c r="AJ183" i="2"/>
  <c r="AJ184" i="2"/>
  <c r="AJ185" i="2"/>
  <c r="AJ186" i="2"/>
  <c r="AJ187" i="2"/>
  <c r="AJ188" i="2"/>
  <c r="AJ189" i="2"/>
  <c r="AJ190" i="2"/>
  <c r="AJ191" i="2"/>
  <c r="AJ192" i="2"/>
  <c r="AJ193" i="2"/>
  <c r="AJ194" i="2"/>
  <c r="AJ195" i="2"/>
  <c r="AJ196" i="2"/>
  <c r="AJ197" i="2"/>
  <c r="AJ198" i="2"/>
  <c r="AJ199" i="2"/>
  <c r="AJ200" i="2"/>
  <c r="AJ201" i="2"/>
  <c r="AJ202" i="2"/>
  <c r="AJ203" i="2"/>
  <c r="AJ204" i="2"/>
  <c r="AJ205" i="2"/>
  <c r="AJ206" i="2"/>
  <c r="AJ207" i="2"/>
  <c r="AJ208" i="2"/>
  <c r="AJ209" i="2"/>
  <c r="AJ210" i="2"/>
  <c r="AJ211" i="2"/>
  <c r="AJ212" i="2"/>
  <c r="AJ213" i="2"/>
  <c r="AJ214" i="2"/>
  <c r="AJ215" i="2"/>
  <c r="AJ216" i="2"/>
  <c r="AJ217" i="2"/>
  <c r="AJ218" i="2"/>
  <c r="AJ219" i="2"/>
  <c r="AJ220" i="2"/>
  <c r="AJ221" i="2"/>
  <c r="AJ222" i="2"/>
  <c r="AJ223" i="2"/>
  <c r="AJ224" i="2"/>
  <c r="AJ225" i="2"/>
  <c r="AJ226" i="2"/>
  <c r="AJ227" i="2"/>
  <c r="AJ228" i="2"/>
  <c r="AJ229" i="2"/>
  <c r="AJ230" i="2"/>
  <c r="AJ231" i="2"/>
  <c r="AJ232" i="2"/>
  <c r="AJ233" i="2"/>
  <c r="AJ234" i="2"/>
  <c r="AJ235" i="2"/>
  <c r="AJ236" i="2"/>
  <c r="AJ237" i="2"/>
  <c r="AJ238" i="2"/>
  <c r="AJ239" i="2"/>
  <c r="AJ240" i="2"/>
  <c r="AJ241" i="2"/>
  <c r="AJ242" i="2"/>
  <c r="AJ243" i="2"/>
  <c r="AJ244" i="2"/>
  <c r="AJ245" i="2"/>
  <c r="AJ246" i="2"/>
  <c r="AJ247" i="2"/>
  <c r="AJ248" i="2"/>
  <c r="AJ249" i="2"/>
  <c r="AJ250" i="2"/>
  <c r="AJ251" i="2"/>
  <c r="AJ252" i="2"/>
  <c r="AJ253" i="2"/>
  <c r="AJ254" i="2"/>
  <c r="AJ255" i="2"/>
  <c r="AJ256" i="2"/>
  <c r="AJ257" i="2"/>
  <c r="AJ258" i="2"/>
  <c r="AJ259" i="2"/>
  <c r="AJ260" i="2"/>
  <c r="AJ261" i="2"/>
  <c r="AJ262" i="2"/>
  <c r="AJ263" i="2"/>
  <c r="AJ264" i="2"/>
  <c r="AJ265" i="2"/>
  <c r="AJ266" i="2"/>
  <c r="AJ267" i="2"/>
  <c r="AJ268" i="2"/>
  <c r="AJ269" i="2"/>
  <c r="AJ270" i="2"/>
  <c r="AJ271" i="2"/>
  <c r="AJ272" i="2"/>
  <c r="AJ273" i="2"/>
  <c r="AJ274" i="2"/>
  <c r="AJ275" i="2"/>
  <c r="AJ276" i="2"/>
  <c r="AJ277" i="2"/>
  <c r="AJ278" i="2"/>
  <c r="AJ279" i="2"/>
  <c r="AJ280" i="2"/>
  <c r="AJ281" i="2"/>
  <c r="AJ282" i="2"/>
  <c r="AJ283" i="2"/>
  <c r="AJ284" i="2"/>
  <c r="AJ285" i="2"/>
  <c r="AJ286" i="2"/>
  <c r="AJ287" i="2"/>
  <c r="AJ288" i="2"/>
  <c r="AJ289" i="2"/>
  <c r="AJ290" i="2"/>
  <c r="AJ291" i="2"/>
  <c r="AJ292" i="2"/>
  <c r="AJ293" i="2"/>
  <c r="AJ294" i="2"/>
  <c r="AJ295" i="2"/>
  <c r="AJ296" i="2"/>
  <c r="AJ297" i="2"/>
  <c r="AJ298" i="2"/>
  <c r="AJ299" i="2"/>
  <c r="AJ300" i="2"/>
  <c r="AJ301" i="2"/>
  <c r="AJ302" i="2"/>
  <c r="AJ303" i="2"/>
  <c r="AJ304" i="2"/>
  <c r="AJ305" i="2"/>
  <c r="AJ306" i="2"/>
  <c r="AJ307" i="2"/>
  <c r="AJ308" i="2"/>
  <c r="AJ309" i="2"/>
  <c r="AJ310" i="2"/>
  <c r="AJ311" i="2"/>
  <c r="AJ312" i="2"/>
  <c r="AJ313" i="2"/>
  <c r="AJ314" i="2"/>
  <c r="AJ315" i="2"/>
  <c r="AJ316" i="2"/>
  <c r="AJ317" i="2"/>
  <c r="AJ318" i="2"/>
  <c r="AJ319" i="2"/>
  <c r="AJ320" i="2"/>
  <c r="AJ321" i="2"/>
  <c r="AJ322" i="2"/>
  <c r="AJ323" i="2"/>
  <c r="AJ324" i="2"/>
  <c r="AJ325" i="2"/>
  <c r="AJ326" i="2"/>
  <c r="AJ327" i="2"/>
  <c r="AJ328" i="2"/>
  <c r="AJ329" i="2"/>
  <c r="AJ330" i="2"/>
  <c r="AJ331" i="2"/>
  <c r="AJ332" i="2"/>
  <c r="AJ333" i="2"/>
  <c r="AJ334" i="2"/>
  <c r="AJ335" i="2"/>
  <c r="AJ336" i="2"/>
  <c r="AJ337" i="2"/>
  <c r="AJ338" i="2"/>
  <c r="AJ339" i="2"/>
  <c r="AJ340" i="2"/>
  <c r="AJ341" i="2"/>
  <c r="AJ342" i="2"/>
  <c r="AJ343" i="2"/>
  <c r="AJ344" i="2"/>
  <c r="AJ345" i="2"/>
  <c r="AJ346" i="2"/>
  <c r="AJ347" i="2"/>
  <c r="AJ348" i="2"/>
  <c r="AJ349" i="2"/>
  <c r="AJ350" i="2"/>
  <c r="AJ351" i="2"/>
  <c r="AJ352" i="2"/>
  <c r="AJ353" i="2"/>
  <c r="AJ354" i="2"/>
  <c r="AJ355" i="2"/>
  <c r="AJ356" i="2"/>
  <c r="AJ357" i="2"/>
  <c r="AJ358" i="2"/>
  <c r="AJ359" i="2"/>
  <c r="AJ360" i="2"/>
  <c r="AJ361" i="2"/>
  <c r="AJ362" i="2"/>
  <c r="AJ363" i="2"/>
  <c r="AJ364" i="2"/>
  <c r="AJ365" i="2"/>
  <c r="AJ366" i="2"/>
  <c r="AJ367" i="2"/>
  <c r="AJ368" i="2"/>
  <c r="AJ369" i="2"/>
  <c r="AJ370" i="2"/>
  <c r="AJ371" i="2"/>
  <c r="AJ372" i="2"/>
  <c r="AJ373" i="2"/>
  <c r="AJ374" i="2"/>
  <c r="AJ375" i="2"/>
  <c r="AJ376" i="2"/>
  <c r="AJ377" i="2"/>
  <c r="AJ378" i="2"/>
  <c r="AJ379" i="2"/>
  <c r="AJ380" i="2"/>
  <c r="AJ381" i="2"/>
  <c r="AJ382" i="2"/>
  <c r="AJ383" i="2"/>
  <c r="AJ384" i="2"/>
  <c r="AJ385" i="2"/>
  <c r="AJ386" i="2"/>
  <c r="AJ387" i="2"/>
  <c r="AJ388" i="2"/>
  <c r="AJ389" i="2"/>
  <c r="AJ390" i="2"/>
  <c r="AJ391" i="2"/>
  <c r="AJ392" i="2"/>
  <c r="AJ393" i="2"/>
  <c r="AJ394" i="2"/>
  <c r="AJ395" i="2"/>
  <c r="AJ396" i="2"/>
  <c r="AJ397" i="2"/>
  <c r="AJ398" i="2"/>
  <c r="AJ399" i="2"/>
  <c r="AJ400" i="2"/>
  <c r="AJ401" i="2"/>
  <c r="AJ402" i="2"/>
  <c r="AJ403" i="2"/>
  <c r="AJ404" i="2"/>
  <c r="AJ405" i="2"/>
  <c r="AJ406" i="2"/>
  <c r="AJ407" i="2"/>
  <c r="AJ408" i="2"/>
  <c r="AJ409" i="2"/>
  <c r="AJ410" i="2"/>
  <c r="AJ411" i="2"/>
  <c r="AJ412" i="2"/>
  <c r="AJ413" i="2"/>
  <c r="AJ414" i="2"/>
  <c r="AJ415" i="2"/>
  <c r="AJ416" i="2"/>
  <c r="AJ417" i="2"/>
  <c r="AJ418" i="2"/>
  <c r="AJ419" i="2"/>
  <c r="AJ420" i="2"/>
  <c r="AJ421" i="2"/>
  <c r="AJ422" i="2"/>
  <c r="AJ423" i="2"/>
  <c r="AJ424" i="2"/>
  <c r="AJ425" i="2"/>
  <c r="AJ426" i="2"/>
  <c r="AJ427" i="2"/>
  <c r="AJ428" i="2"/>
  <c r="AJ429" i="2"/>
  <c r="AJ430" i="2"/>
  <c r="AJ431" i="2"/>
  <c r="AJ432" i="2"/>
  <c r="AJ433" i="2"/>
  <c r="AJ434" i="2"/>
  <c r="AJ435" i="2"/>
  <c r="AJ436" i="2"/>
  <c r="AJ437" i="2"/>
  <c r="AJ438" i="2"/>
  <c r="AJ439" i="2"/>
  <c r="AJ440" i="2"/>
  <c r="AJ441" i="2"/>
  <c r="AJ442" i="2"/>
  <c r="AJ443" i="2"/>
  <c r="AJ444" i="2"/>
  <c r="AJ445" i="2"/>
  <c r="AJ446" i="2"/>
  <c r="AJ447" i="2"/>
  <c r="AJ448" i="2"/>
  <c r="AJ449" i="2"/>
  <c r="AJ450" i="2"/>
  <c r="AJ451" i="2"/>
  <c r="AJ452" i="2"/>
  <c r="AJ453" i="2"/>
  <c r="AJ454" i="2"/>
  <c r="AJ455" i="2"/>
  <c r="AJ456" i="2"/>
  <c r="AJ457" i="2"/>
  <c r="AJ458" i="2"/>
  <c r="AJ459" i="2"/>
  <c r="AJ460" i="2"/>
  <c r="AJ461" i="2"/>
  <c r="AJ462" i="2"/>
  <c r="AJ463" i="2"/>
  <c r="AJ464" i="2"/>
  <c r="AJ465" i="2"/>
  <c r="AJ466" i="2"/>
  <c r="AJ467" i="2"/>
  <c r="AJ468" i="2"/>
  <c r="AJ469" i="2"/>
  <c r="AJ470" i="2"/>
  <c r="AJ471" i="2"/>
  <c r="AJ472" i="2"/>
  <c r="AJ473" i="2"/>
  <c r="AJ474" i="2"/>
  <c r="AJ475" i="2"/>
  <c r="AJ476" i="2"/>
  <c r="AJ477" i="2"/>
  <c r="AJ478" i="2"/>
  <c r="AJ479" i="2"/>
  <c r="AJ480" i="2"/>
  <c r="AJ481" i="2"/>
  <c r="AJ482" i="2"/>
  <c r="AJ483" i="2"/>
  <c r="AJ484" i="2"/>
  <c r="AJ485" i="2"/>
  <c r="AJ486" i="2"/>
  <c r="AJ487" i="2"/>
  <c r="AJ488" i="2"/>
  <c r="AJ489" i="2"/>
  <c r="AJ490" i="2"/>
  <c r="AJ491" i="2"/>
  <c r="AJ492" i="2"/>
  <c r="I65" i="1"/>
  <c r="AH2" i="2"/>
  <c r="AI2" i="2"/>
  <c r="I67" i="1"/>
  <c r="AH3" i="2"/>
  <c r="AI3" i="2"/>
  <c r="AH4" i="2"/>
  <c r="AI4" i="2"/>
  <c r="AH5" i="2"/>
  <c r="AI5" i="2"/>
  <c r="AH6" i="2"/>
  <c r="AI6" i="2"/>
  <c r="AH7" i="2"/>
  <c r="AI7" i="2"/>
  <c r="AH8" i="2"/>
  <c r="AI8" i="2"/>
  <c r="AH9" i="2"/>
  <c r="AI9" i="2"/>
  <c r="AH10" i="2"/>
  <c r="AI10" i="2"/>
  <c r="I9" i="1"/>
  <c r="AH11" i="2"/>
  <c r="AI11" i="2"/>
  <c r="AH12" i="2"/>
  <c r="AI12" i="2"/>
  <c r="AH13" i="2"/>
  <c r="AI13" i="2"/>
  <c r="I25" i="1"/>
  <c r="AH14" i="2"/>
  <c r="AI14" i="2"/>
  <c r="AH15" i="2"/>
  <c r="AI15" i="2"/>
  <c r="I16" i="1"/>
  <c r="AH16" i="2"/>
  <c r="AI16" i="2"/>
  <c r="I82" i="1"/>
  <c r="AH17" i="2"/>
  <c r="AI17" i="2"/>
  <c r="AH18" i="2"/>
  <c r="AI18" i="2"/>
  <c r="AH19" i="2"/>
  <c r="AI19" i="2"/>
  <c r="I28" i="1"/>
  <c r="AH20" i="2"/>
  <c r="AI20" i="2"/>
  <c r="I63" i="1"/>
  <c r="AH21" i="2"/>
  <c r="AI21" i="2"/>
  <c r="AH22" i="2"/>
  <c r="AI22" i="2"/>
  <c r="I70" i="1"/>
  <c r="AH23" i="2"/>
  <c r="AI23" i="2"/>
  <c r="AH24" i="2"/>
  <c r="AI24" i="2"/>
  <c r="AH25" i="2"/>
  <c r="AI25" i="2"/>
  <c r="AH26" i="2"/>
  <c r="AI26" i="2"/>
  <c r="AH27" i="2"/>
  <c r="AI27" i="2"/>
  <c r="I62" i="1"/>
  <c r="AH28" i="2"/>
  <c r="AI28" i="2"/>
  <c r="AH29" i="2"/>
  <c r="AI29" i="2"/>
  <c r="AH30" i="2"/>
  <c r="AI30" i="2"/>
  <c r="AH31" i="2"/>
  <c r="AI31" i="2"/>
  <c r="I53" i="1"/>
  <c r="AH32" i="2"/>
  <c r="AI32" i="2"/>
  <c r="AH33" i="2"/>
  <c r="AI33" i="2"/>
  <c r="AH34" i="2"/>
  <c r="AI34" i="2"/>
  <c r="AH35" i="2"/>
  <c r="AI35" i="2"/>
  <c r="I45" i="1"/>
  <c r="AH36" i="2"/>
  <c r="AI36" i="2"/>
  <c r="AH37" i="2"/>
  <c r="AI37" i="2"/>
  <c r="AH38" i="2"/>
  <c r="AI38" i="2"/>
  <c r="AH39" i="2"/>
  <c r="AI39" i="2"/>
  <c r="AH40" i="2"/>
  <c r="AI40" i="2"/>
  <c r="AH41" i="2"/>
  <c r="AI41" i="2"/>
  <c r="I68" i="1"/>
  <c r="AH42" i="2"/>
  <c r="AI42" i="2"/>
  <c r="AH43" i="2"/>
  <c r="AI43" i="2"/>
  <c r="AH44" i="2"/>
  <c r="AI44" i="2"/>
  <c r="AH45" i="2"/>
  <c r="AI45" i="2"/>
  <c r="AH46" i="2"/>
  <c r="AI46" i="2"/>
  <c r="AH47" i="2"/>
  <c r="AI47" i="2"/>
  <c r="AH48" i="2"/>
  <c r="AI48" i="2"/>
  <c r="I64" i="1"/>
  <c r="AH49" i="2"/>
  <c r="AI49" i="2"/>
  <c r="I83" i="1"/>
  <c r="AH50" i="2"/>
  <c r="AI50" i="2"/>
  <c r="AH51" i="2"/>
  <c r="AI51" i="2"/>
  <c r="I4" i="1"/>
  <c r="AH52" i="2"/>
  <c r="AI52" i="2"/>
  <c r="I61" i="1"/>
  <c r="AH53" i="2"/>
  <c r="AI53" i="2"/>
  <c r="AH54" i="2"/>
  <c r="AI54" i="2"/>
  <c r="AH55" i="2"/>
  <c r="AI55" i="2"/>
  <c r="AH56" i="2"/>
  <c r="AI56" i="2"/>
  <c r="AH57" i="2"/>
  <c r="AI57" i="2"/>
  <c r="AH58" i="2"/>
  <c r="AI58" i="2"/>
  <c r="AH59" i="2"/>
  <c r="AI59" i="2"/>
  <c r="AH60" i="2"/>
  <c r="AI60" i="2"/>
  <c r="AH61" i="2"/>
  <c r="AI61" i="2"/>
  <c r="AH62" i="2"/>
  <c r="AI62" i="2"/>
  <c r="AH63" i="2"/>
  <c r="AI63" i="2"/>
  <c r="I74" i="1"/>
  <c r="AH64" i="2"/>
  <c r="AI64" i="2"/>
  <c r="AH65" i="2"/>
  <c r="AI65" i="2"/>
  <c r="AH66" i="2"/>
  <c r="AI66" i="2"/>
  <c r="AH67" i="2"/>
  <c r="AI67" i="2"/>
  <c r="AH68" i="2"/>
  <c r="AI68" i="2"/>
  <c r="AH69" i="2"/>
  <c r="AI69" i="2"/>
  <c r="I66" i="1"/>
  <c r="AH70" i="2"/>
  <c r="AI70" i="2"/>
  <c r="AH71" i="2"/>
  <c r="AI71" i="2"/>
  <c r="AH72" i="2"/>
  <c r="AI72" i="2"/>
  <c r="AH73" i="2"/>
  <c r="AI73" i="2"/>
  <c r="AH74" i="2"/>
  <c r="AI74" i="2"/>
  <c r="AH75" i="2"/>
  <c r="AI75" i="2"/>
  <c r="AH76" i="2"/>
  <c r="AI76" i="2"/>
  <c r="AH77" i="2"/>
  <c r="AI77" i="2"/>
  <c r="AH78" i="2"/>
  <c r="AI78" i="2"/>
  <c r="AH79" i="2"/>
  <c r="AI79" i="2"/>
  <c r="AH80" i="2"/>
  <c r="AI80" i="2"/>
  <c r="AH81" i="2"/>
  <c r="AI81" i="2"/>
  <c r="I8" i="1"/>
  <c r="AH82" i="2"/>
  <c r="AI82" i="2"/>
  <c r="I58" i="1"/>
  <c r="AH83" i="2"/>
  <c r="AI83" i="2"/>
  <c r="I26" i="1"/>
  <c r="AH84" i="2"/>
  <c r="AI84" i="2"/>
  <c r="AH85" i="2"/>
  <c r="AI85" i="2"/>
  <c r="AH86" i="2"/>
  <c r="AI86" i="2"/>
  <c r="AH87" i="2"/>
  <c r="AI87" i="2"/>
  <c r="I84" i="1"/>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I19" i="1"/>
  <c r="AH102" i="2"/>
  <c r="AI102" i="2"/>
  <c r="AH103" i="2"/>
  <c r="AI103" i="2"/>
  <c r="AH104" i="2"/>
  <c r="AI104" i="2"/>
  <c r="AH105" i="2"/>
  <c r="AI105" i="2"/>
  <c r="AH106" i="2"/>
  <c r="AI106" i="2"/>
  <c r="I59" i="1"/>
  <c r="AH107" i="2"/>
  <c r="AI107" i="2"/>
  <c r="AH108" i="2"/>
  <c r="AI108" i="2"/>
  <c r="AH109" i="2"/>
  <c r="AI109" i="2"/>
  <c r="I3" i="1"/>
  <c r="AH110" i="2"/>
  <c r="AI110" i="2"/>
  <c r="I5" i="1"/>
  <c r="AH111" i="2"/>
  <c r="AI111" i="2"/>
  <c r="AH112" i="2"/>
  <c r="AI112" i="2"/>
  <c r="I22" i="1"/>
  <c r="AH113" i="2"/>
  <c r="AI113" i="2"/>
  <c r="AH114" i="2"/>
  <c r="AI114" i="2"/>
  <c r="AH115" i="2"/>
  <c r="AI115" i="2"/>
  <c r="I69" i="1"/>
  <c r="AH116" i="2"/>
  <c r="AI116" i="2"/>
  <c r="AH117" i="2"/>
  <c r="AI117" i="2"/>
  <c r="AH118" i="2"/>
  <c r="AI118" i="2"/>
  <c r="AH119" i="2"/>
  <c r="AI119" i="2"/>
  <c r="AH120" i="2"/>
  <c r="AI120" i="2"/>
  <c r="I13" i="1"/>
  <c r="AH121" i="2"/>
  <c r="AI121" i="2"/>
  <c r="I15" i="1"/>
  <c r="AH122" i="2"/>
  <c r="AI122" i="2"/>
  <c r="AH123" i="2"/>
  <c r="AI123" i="2"/>
  <c r="AH124" i="2"/>
  <c r="AI124" i="2"/>
  <c r="AH125" i="2"/>
  <c r="AI125" i="2"/>
  <c r="AH126" i="2"/>
  <c r="AI126" i="2"/>
  <c r="AH127" i="2"/>
  <c r="AI127" i="2"/>
  <c r="AH128" i="2"/>
  <c r="AI128" i="2"/>
  <c r="AH129" i="2"/>
  <c r="AI129" i="2"/>
  <c r="AH130" i="2"/>
  <c r="AI130" i="2"/>
  <c r="AH131" i="2"/>
  <c r="AI131" i="2"/>
  <c r="I6" i="1"/>
  <c r="AH132" i="2"/>
  <c r="AI132" i="2"/>
  <c r="I51" i="1"/>
  <c r="AH133" i="2"/>
  <c r="AI133" i="2"/>
  <c r="I30" i="1"/>
  <c r="AH134" i="2"/>
  <c r="AI134" i="2"/>
  <c r="AH135" i="2"/>
  <c r="AI135" i="2"/>
  <c r="AH136" i="2"/>
  <c r="AI136" i="2"/>
  <c r="AH137" i="2"/>
  <c r="AI137" i="2"/>
  <c r="I46" i="1"/>
  <c r="AH138" i="2"/>
  <c r="AI138" i="2"/>
  <c r="AH139" i="2"/>
  <c r="AI139" i="2"/>
  <c r="AH140" i="2"/>
  <c r="AI140" i="2"/>
  <c r="AH141" i="2"/>
  <c r="AI141" i="2"/>
  <c r="AH142" i="2"/>
  <c r="AI142" i="2"/>
  <c r="I41" i="1"/>
  <c r="AH143" i="2"/>
  <c r="AI143" i="2"/>
  <c r="I55" i="1"/>
  <c r="AH144" i="2"/>
  <c r="AI144" i="2"/>
  <c r="AH145" i="2"/>
  <c r="AI145" i="2"/>
  <c r="AH146" i="2"/>
  <c r="AI146" i="2"/>
  <c r="AH147" i="2"/>
  <c r="AI147" i="2"/>
  <c r="AH148" i="2"/>
  <c r="AI148" i="2"/>
  <c r="AH149" i="2"/>
  <c r="AI149" i="2"/>
  <c r="I36" i="1"/>
  <c r="AH150" i="2"/>
  <c r="AI150" i="2"/>
  <c r="AH151" i="2"/>
  <c r="AI151" i="2"/>
  <c r="AH152" i="2"/>
  <c r="AI152" i="2"/>
  <c r="AH153" i="2"/>
  <c r="AI153" i="2"/>
  <c r="AH154" i="2"/>
  <c r="AI154" i="2"/>
  <c r="AH155" i="2"/>
  <c r="AI155" i="2"/>
  <c r="AH156" i="2"/>
  <c r="AI156" i="2"/>
  <c r="AH157" i="2"/>
  <c r="AI157" i="2"/>
  <c r="AH158" i="2"/>
  <c r="AI158" i="2"/>
  <c r="I35" i="1"/>
  <c r="AH159" i="2"/>
  <c r="AI159" i="2"/>
  <c r="I54" i="1"/>
  <c r="AH160" i="2"/>
  <c r="AI160" i="2"/>
  <c r="I38" i="1"/>
  <c r="AH161" i="2"/>
  <c r="AI161" i="2"/>
  <c r="AH162" i="2"/>
  <c r="AI162" i="2"/>
  <c r="I71" i="1"/>
  <c r="AH163" i="2"/>
  <c r="AI163" i="2"/>
  <c r="AH164" i="2"/>
  <c r="AI164" i="2"/>
  <c r="AH165" i="2"/>
  <c r="AI165" i="2"/>
  <c r="AH166" i="2"/>
  <c r="AI166" i="2"/>
  <c r="AH167" i="2"/>
  <c r="AI167" i="2"/>
  <c r="AH168" i="2"/>
  <c r="AI168" i="2"/>
  <c r="AH169" i="2"/>
  <c r="AI169" i="2"/>
  <c r="AH170" i="2"/>
  <c r="AI170" i="2"/>
  <c r="AH171" i="2"/>
  <c r="AI171" i="2"/>
  <c r="I27" i="1"/>
  <c r="AH172" i="2"/>
  <c r="AI172" i="2"/>
  <c r="AH173" i="2"/>
  <c r="AI173" i="2"/>
  <c r="AH174" i="2"/>
  <c r="AI174" i="2"/>
  <c r="AH175" i="2"/>
  <c r="AI175" i="2"/>
  <c r="AH176" i="2"/>
  <c r="AI176" i="2"/>
  <c r="AH177" i="2"/>
  <c r="AI177" i="2"/>
  <c r="AH178" i="2"/>
  <c r="AI178" i="2"/>
  <c r="AH179" i="2"/>
  <c r="AI179" i="2"/>
  <c r="AH180" i="2"/>
  <c r="AI180" i="2"/>
  <c r="I14" i="1"/>
  <c r="AH181" i="2"/>
  <c r="AI181" i="2"/>
  <c r="AH182" i="2"/>
  <c r="AI182" i="2"/>
  <c r="AH183" i="2"/>
  <c r="AI183" i="2"/>
  <c r="AH184" i="2"/>
  <c r="AI184" i="2"/>
  <c r="AH185" i="2"/>
  <c r="AI185" i="2"/>
  <c r="I57" i="1"/>
  <c r="AH186" i="2"/>
  <c r="AI186" i="2"/>
  <c r="AH187" i="2"/>
  <c r="AI187" i="2"/>
  <c r="AH188" i="2"/>
  <c r="AI188" i="2"/>
  <c r="AH189" i="2"/>
  <c r="AI189" i="2"/>
  <c r="I43" i="1"/>
  <c r="AH190" i="2"/>
  <c r="AI190" i="2"/>
  <c r="AH191" i="2"/>
  <c r="AI191" i="2"/>
  <c r="I50" i="1"/>
  <c r="AH192" i="2"/>
  <c r="AI192" i="2"/>
  <c r="AH193" i="2"/>
  <c r="AI193" i="2"/>
  <c r="AH194" i="2"/>
  <c r="AI194" i="2"/>
  <c r="AH195" i="2"/>
  <c r="AI195" i="2"/>
  <c r="I17" i="1"/>
  <c r="AH196" i="2"/>
  <c r="AI196" i="2"/>
  <c r="AH197" i="2"/>
  <c r="AI197" i="2"/>
  <c r="I81" i="1"/>
  <c r="AH198" i="2"/>
  <c r="AI198" i="2"/>
  <c r="I56" i="1"/>
  <c r="AH199" i="2"/>
  <c r="AI199" i="2"/>
  <c r="AH200" i="2"/>
  <c r="AI200" i="2"/>
  <c r="AH201" i="2"/>
  <c r="AI201" i="2"/>
  <c r="AH202" i="2"/>
  <c r="AI202" i="2"/>
  <c r="I44" i="1"/>
  <c r="AH203" i="2"/>
  <c r="AI203" i="2"/>
  <c r="AH204" i="2"/>
  <c r="AI204" i="2"/>
  <c r="AH205" i="2"/>
  <c r="AI205" i="2"/>
  <c r="AH206" i="2"/>
  <c r="AI206" i="2"/>
  <c r="I78" i="1"/>
  <c r="AH207" i="2"/>
  <c r="AI207" i="2"/>
  <c r="AH208" i="2"/>
  <c r="AI208" i="2"/>
  <c r="AH209" i="2"/>
  <c r="AI209" i="2"/>
  <c r="AH210" i="2"/>
  <c r="AI210" i="2"/>
  <c r="AH211" i="2"/>
  <c r="AI211" i="2"/>
  <c r="AH212" i="2"/>
  <c r="AI212" i="2"/>
  <c r="AH213" i="2"/>
  <c r="AI213" i="2"/>
  <c r="AH214" i="2"/>
  <c r="AI214" i="2"/>
  <c r="AH215" i="2"/>
  <c r="AI215" i="2"/>
  <c r="AH216" i="2"/>
  <c r="AI216" i="2"/>
  <c r="AH217" i="2"/>
  <c r="AI217" i="2"/>
  <c r="AH218" i="2"/>
  <c r="AI218" i="2"/>
  <c r="AH219" i="2"/>
  <c r="AI219" i="2"/>
  <c r="AH220" i="2"/>
  <c r="AI220" i="2"/>
  <c r="AH221" i="2"/>
  <c r="AI221" i="2"/>
  <c r="I7" i="1"/>
  <c r="AH222" i="2"/>
  <c r="AI222" i="2"/>
  <c r="I32" i="1"/>
  <c r="AH223" i="2"/>
  <c r="AI223" i="2"/>
  <c r="AH224" i="2"/>
  <c r="AI224" i="2"/>
  <c r="AH225" i="2"/>
  <c r="AI225" i="2"/>
  <c r="AH226" i="2"/>
  <c r="AI226" i="2"/>
  <c r="AH227" i="2"/>
  <c r="AI227" i="2"/>
  <c r="AH228" i="2"/>
  <c r="AI228" i="2"/>
  <c r="AH229" i="2"/>
  <c r="AI229" i="2"/>
  <c r="I49" i="1"/>
  <c r="AH230" i="2"/>
  <c r="AI230" i="2"/>
  <c r="I47" i="1"/>
  <c r="AH231" i="2"/>
  <c r="AI231" i="2"/>
  <c r="AH232" i="2"/>
  <c r="AI232" i="2"/>
  <c r="AH233" i="2"/>
  <c r="AI233" i="2"/>
  <c r="I52" i="1"/>
  <c r="AH234" i="2"/>
  <c r="AI234" i="2"/>
  <c r="AH235" i="2"/>
  <c r="AI235" i="2"/>
  <c r="AH236" i="2"/>
  <c r="AI236" i="2"/>
  <c r="AH237" i="2"/>
  <c r="AI237" i="2"/>
  <c r="AH238" i="2"/>
  <c r="AI238" i="2"/>
  <c r="AH239" i="2"/>
  <c r="AI239" i="2"/>
  <c r="AH240" i="2"/>
  <c r="AI240" i="2"/>
  <c r="AH241" i="2"/>
  <c r="AI241" i="2"/>
  <c r="I39" i="1"/>
  <c r="AH242" i="2"/>
  <c r="AI242" i="2"/>
  <c r="AH243" i="2"/>
  <c r="AI243" i="2"/>
  <c r="AH244" i="2"/>
  <c r="AI244" i="2"/>
  <c r="AH245" i="2"/>
  <c r="AI245" i="2"/>
  <c r="AH246" i="2"/>
  <c r="AI246" i="2"/>
  <c r="AH247" i="2"/>
  <c r="AI247" i="2"/>
  <c r="AH248" i="2"/>
  <c r="AI248" i="2"/>
  <c r="AH249" i="2"/>
  <c r="AI249" i="2"/>
  <c r="AH250" i="2"/>
  <c r="AI250" i="2"/>
  <c r="AH251" i="2"/>
  <c r="AI251" i="2"/>
  <c r="AH252" i="2"/>
  <c r="AI252" i="2"/>
  <c r="I60" i="1"/>
  <c r="AH253" i="2"/>
  <c r="AI253" i="2"/>
  <c r="AH254" i="2"/>
  <c r="AI254" i="2"/>
  <c r="I21" i="1"/>
  <c r="AH255" i="2"/>
  <c r="AI255" i="2"/>
  <c r="AH256" i="2"/>
  <c r="AI256" i="2"/>
  <c r="AH257" i="2"/>
  <c r="AI257" i="2"/>
  <c r="AH258" i="2"/>
  <c r="AI258" i="2"/>
  <c r="AH259" i="2"/>
  <c r="AI259" i="2"/>
  <c r="AH260" i="2"/>
  <c r="AI260" i="2"/>
  <c r="AH261" i="2"/>
  <c r="AI261" i="2"/>
  <c r="AH262" i="2"/>
  <c r="AI262" i="2"/>
  <c r="AH263" i="2"/>
  <c r="AI263" i="2"/>
  <c r="AH264" i="2"/>
  <c r="AI264" i="2"/>
  <c r="I20" i="1"/>
  <c r="AH265" i="2"/>
  <c r="AI265" i="2"/>
  <c r="AH266" i="2"/>
  <c r="AI266" i="2"/>
  <c r="AH267" i="2"/>
  <c r="AI267" i="2"/>
  <c r="AH268" i="2"/>
  <c r="AI268" i="2"/>
  <c r="AH269" i="2"/>
  <c r="AI269" i="2"/>
  <c r="AH270" i="2"/>
  <c r="AI270" i="2"/>
  <c r="AH271" i="2"/>
  <c r="AI271" i="2"/>
  <c r="AH272" i="2"/>
  <c r="AI272" i="2"/>
  <c r="AH273" i="2"/>
  <c r="AI273" i="2"/>
  <c r="AH274" i="2"/>
  <c r="AI274" i="2"/>
  <c r="AH275" i="2"/>
  <c r="AI275" i="2"/>
  <c r="AH276" i="2"/>
  <c r="AI276" i="2"/>
  <c r="AH277" i="2"/>
  <c r="AI277" i="2"/>
  <c r="AH278" i="2"/>
  <c r="AI278" i="2"/>
  <c r="AH279" i="2"/>
  <c r="AI279" i="2"/>
  <c r="AH280" i="2"/>
  <c r="AI280" i="2"/>
  <c r="AH281" i="2"/>
  <c r="AI281" i="2"/>
  <c r="AH282" i="2"/>
  <c r="AI282" i="2"/>
  <c r="AH283" i="2"/>
  <c r="AI283" i="2"/>
  <c r="AH284" i="2"/>
  <c r="AI284" i="2"/>
  <c r="AH285" i="2"/>
  <c r="AI285" i="2"/>
  <c r="I24" i="1"/>
  <c r="AH286" i="2"/>
  <c r="AI286" i="2"/>
  <c r="AH287" i="2"/>
  <c r="AI287" i="2"/>
  <c r="I73" i="1"/>
  <c r="AH288" i="2"/>
  <c r="AI288" i="2"/>
  <c r="AH289" i="2"/>
  <c r="AI289" i="2"/>
  <c r="AH290" i="2"/>
  <c r="AI290" i="2"/>
  <c r="AH291" i="2"/>
  <c r="AI291" i="2"/>
  <c r="AH292" i="2"/>
  <c r="AI292" i="2"/>
  <c r="AH293" i="2"/>
  <c r="AI293" i="2"/>
  <c r="AH294" i="2"/>
  <c r="AI294" i="2"/>
  <c r="AH295" i="2"/>
  <c r="AI295" i="2"/>
  <c r="AH296" i="2"/>
  <c r="AI296" i="2"/>
  <c r="AH297" i="2"/>
  <c r="AI297" i="2"/>
  <c r="AH298" i="2"/>
  <c r="AI298" i="2"/>
  <c r="AH299" i="2"/>
  <c r="AI299" i="2"/>
  <c r="AH300" i="2"/>
  <c r="AI300" i="2"/>
  <c r="AH301" i="2"/>
  <c r="AI301" i="2"/>
  <c r="AH302" i="2"/>
  <c r="AI302" i="2"/>
  <c r="I2" i="1"/>
  <c r="AH303" i="2"/>
  <c r="AI303" i="2"/>
  <c r="AH304" i="2"/>
  <c r="AI304" i="2"/>
  <c r="AH305" i="2"/>
  <c r="AI305" i="2"/>
  <c r="AH306" i="2"/>
  <c r="AI306" i="2"/>
  <c r="AH307" i="2"/>
  <c r="AI307" i="2"/>
  <c r="AH308" i="2"/>
  <c r="AI308" i="2"/>
  <c r="AH309" i="2"/>
  <c r="AI309" i="2"/>
  <c r="AH310" i="2"/>
  <c r="AI310" i="2"/>
  <c r="AH311" i="2"/>
  <c r="AI311" i="2"/>
  <c r="AH312" i="2"/>
  <c r="AI312" i="2"/>
  <c r="AH313" i="2"/>
  <c r="AI313" i="2"/>
  <c r="I23" i="1"/>
  <c r="AH314" i="2"/>
  <c r="AI314" i="2"/>
  <c r="AH315" i="2"/>
  <c r="AI315" i="2"/>
  <c r="AH316" i="2"/>
  <c r="AI316" i="2"/>
  <c r="AH317" i="2"/>
  <c r="AI317" i="2"/>
  <c r="AH318" i="2"/>
  <c r="AI318" i="2"/>
  <c r="AH319" i="2"/>
  <c r="AI319" i="2"/>
  <c r="AH320" i="2"/>
  <c r="AI320" i="2"/>
  <c r="AH321" i="2"/>
  <c r="AI321" i="2"/>
  <c r="AH322" i="2"/>
  <c r="AI322" i="2"/>
  <c r="AH323" i="2"/>
  <c r="AI323" i="2"/>
  <c r="AH324" i="2"/>
  <c r="AI324" i="2"/>
  <c r="AH325" i="2"/>
  <c r="AI325" i="2"/>
  <c r="AH326" i="2"/>
  <c r="AI326" i="2"/>
  <c r="AH327" i="2"/>
  <c r="AI327" i="2"/>
  <c r="I75" i="1"/>
  <c r="AH328" i="2"/>
  <c r="AI328" i="2"/>
  <c r="AH329" i="2"/>
  <c r="AI329" i="2"/>
  <c r="AH330" i="2"/>
  <c r="AI330" i="2"/>
  <c r="AH331" i="2"/>
  <c r="AI331" i="2"/>
  <c r="AH332" i="2"/>
  <c r="AI332" i="2"/>
  <c r="AH333" i="2"/>
  <c r="AI333" i="2"/>
  <c r="AH334" i="2"/>
  <c r="AI334" i="2"/>
  <c r="AH335" i="2"/>
  <c r="AI335" i="2"/>
  <c r="AH336" i="2"/>
  <c r="AI336" i="2"/>
  <c r="AH337" i="2"/>
  <c r="AI337" i="2"/>
  <c r="AH338" i="2"/>
  <c r="AI338" i="2"/>
  <c r="AH339" i="2"/>
  <c r="AI339" i="2"/>
  <c r="AH340" i="2"/>
  <c r="AI340" i="2"/>
  <c r="AH341" i="2"/>
  <c r="AI341" i="2"/>
  <c r="AH342" i="2"/>
  <c r="AI342" i="2"/>
  <c r="AH343" i="2"/>
  <c r="AI343" i="2"/>
  <c r="AH344" i="2"/>
  <c r="AI344" i="2"/>
  <c r="AH345" i="2"/>
  <c r="AI345" i="2"/>
  <c r="AH346" i="2"/>
  <c r="AI346" i="2"/>
  <c r="AH347" i="2"/>
  <c r="AI347" i="2"/>
  <c r="AH348" i="2"/>
  <c r="AI348" i="2"/>
  <c r="AH349" i="2"/>
  <c r="AI349" i="2"/>
  <c r="I29" i="1"/>
  <c r="AH350" i="2"/>
  <c r="AI350" i="2"/>
  <c r="AH351" i="2"/>
  <c r="AI351" i="2"/>
  <c r="I34" i="1"/>
  <c r="AH352" i="2"/>
  <c r="AI352" i="2"/>
  <c r="AH353" i="2"/>
  <c r="AI353" i="2"/>
  <c r="AH354" i="2"/>
  <c r="AI354" i="2"/>
  <c r="AH355" i="2"/>
  <c r="AI355" i="2"/>
  <c r="AH356" i="2"/>
  <c r="AI356" i="2"/>
  <c r="AH357" i="2"/>
  <c r="AI357" i="2"/>
  <c r="AH358" i="2"/>
  <c r="AI358" i="2"/>
  <c r="AH359" i="2"/>
  <c r="AI359" i="2"/>
  <c r="AH360" i="2"/>
  <c r="AI360" i="2"/>
  <c r="AH361" i="2"/>
  <c r="AI361" i="2"/>
  <c r="AH362" i="2"/>
  <c r="AI362" i="2"/>
  <c r="AH363" i="2"/>
  <c r="AI363" i="2"/>
  <c r="AH364" i="2"/>
  <c r="AI364" i="2"/>
  <c r="AH365" i="2"/>
  <c r="AI365" i="2"/>
  <c r="AH366" i="2"/>
  <c r="AI366" i="2"/>
  <c r="AH367" i="2"/>
  <c r="AI367" i="2"/>
  <c r="AH368" i="2"/>
  <c r="AI368" i="2"/>
  <c r="I72" i="1"/>
  <c r="AH369" i="2"/>
  <c r="AI369" i="2"/>
  <c r="AH370" i="2"/>
  <c r="AI370" i="2"/>
  <c r="AH371" i="2"/>
  <c r="AI371" i="2"/>
  <c r="AH372" i="2"/>
  <c r="AI372" i="2"/>
  <c r="AH373" i="2"/>
  <c r="AI373" i="2"/>
  <c r="AH374" i="2"/>
  <c r="AI374" i="2"/>
  <c r="AH375" i="2"/>
  <c r="AI375" i="2"/>
  <c r="AH376" i="2"/>
  <c r="AI376" i="2"/>
  <c r="AH377" i="2"/>
  <c r="AI377" i="2"/>
  <c r="AH378" i="2"/>
  <c r="AI378" i="2"/>
  <c r="AH379" i="2"/>
  <c r="AI379" i="2"/>
  <c r="AH380" i="2"/>
  <c r="AI380" i="2"/>
  <c r="AH381" i="2"/>
  <c r="AI381" i="2"/>
  <c r="AH382" i="2"/>
  <c r="AI382" i="2"/>
  <c r="AH383" i="2"/>
  <c r="AI383" i="2"/>
  <c r="I18" i="1"/>
  <c r="AH384" i="2"/>
  <c r="AI384" i="2"/>
  <c r="AH385" i="2"/>
  <c r="AI385" i="2"/>
  <c r="AH386" i="2"/>
  <c r="AI386" i="2"/>
  <c r="AH387" i="2"/>
  <c r="AI387" i="2"/>
  <c r="AH388" i="2"/>
  <c r="AI388" i="2"/>
  <c r="AH389" i="2"/>
  <c r="AI389" i="2"/>
  <c r="AH390" i="2"/>
  <c r="AI390" i="2"/>
  <c r="AH391" i="2"/>
  <c r="AI391" i="2"/>
  <c r="AH392" i="2"/>
  <c r="AI392" i="2"/>
  <c r="AH393" i="2"/>
  <c r="AI393" i="2"/>
  <c r="AH394" i="2"/>
  <c r="AI394" i="2"/>
  <c r="AH395" i="2"/>
  <c r="AI395" i="2"/>
  <c r="AH396" i="2"/>
  <c r="AI396" i="2"/>
  <c r="AH397" i="2"/>
  <c r="AI397" i="2"/>
  <c r="AH398" i="2"/>
  <c r="AI398" i="2"/>
  <c r="AH399" i="2"/>
  <c r="AI399" i="2"/>
  <c r="AH400" i="2"/>
  <c r="AI400" i="2"/>
  <c r="AH401" i="2"/>
  <c r="AI401" i="2"/>
  <c r="AH402" i="2"/>
  <c r="AI402" i="2"/>
  <c r="AH403" i="2"/>
  <c r="AI403" i="2"/>
  <c r="I10" i="1"/>
  <c r="AH404" i="2"/>
  <c r="AI404" i="2"/>
  <c r="AH405" i="2"/>
  <c r="AI405" i="2"/>
  <c r="AH406" i="2"/>
  <c r="AI406" i="2"/>
  <c r="AH407" i="2"/>
  <c r="AI407" i="2"/>
  <c r="AH408" i="2"/>
  <c r="AI408" i="2"/>
  <c r="AH409" i="2"/>
  <c r="AI409" i="2"/>
  <c r="AH410" i="2"/>
  <c r="AI410" i="2"/>
  <c r="AH411" i="2"/>
  <c r="AI411" i="2"/>
  <c r="AH412" i="2"/>
  <c r="AI412" i="2"/>
  <c r="I40" i="1"/>
  <c r="AH413" i="2"/>
  <c r="AI413" i="2"/>
  <c r="AH414" i="2"/>
  <c r="AI414" i="2"/>
  <c r="AH415" i="2"/>
  <c r="AI415" i="2"/>
  <c r="AH416" i="2"/>
  <c r="AI416" i="2"/>
  <c r="AH417" i="2"/>
  <c r="AI417" i="2"/>
  <c r="AH418" i="2"/>
  <c r="AI418" i="2"/>
  <c r="AH419" i="2"/>
  <c r="AI419" i="2"/>
  <c r="AH420" i="2"/>
  <c r="AI420" i="2"/>
  <c r="AH421" i="2"/>
  <c r="AI421" i="2"/>
  <c r="AH422" i="2"/>
  <c r="AI422" i="2"/>
  <c r="AH423" i="2"/>
  <c r="AI423" i="2"/>
  <c r="AH424" i="2"/>
  <c r="AI424" i="2"/>
  <c r="AH425" i="2"/>
  <c r="AI425" i="2"/>
  <c r="AH426" i="2"/>
  <c r="AI426" i="2"/>
  <c r="AH427" i="2"/>
  <c r="AI427" i="2"/>
  <c r="AH428" i="2"/>
  <c r="AI428" i="2"/>
  <c r="AH429" i="2"/>
  <c r="AI429" i="2"/>
  <c r="AH430" i="2"/>
  <c r="AI430" i="2"/>
  <c r="AH431" i="2"/>
  <c r="AI431" i="2"/>
  <c r="AH432" i="2"/>
  <c r="AI432" i="2"/>
  <c r="AH433" i="2"/>
  <c r="AI433" i="2"/>
  <c r="I31" i="1"/>
  <c r="AH434" i="2"/>
  <c r="AI434" i="2"/>
  <c r="AH435" i="2"/>
  <c r="AI435" i="2"/>
  <c r="AH436" i="2"/>
  <c r="AI436" i="2"/>
  <c r="AH437" i="2"/>
  <c r="AI437" i="2"/>
  <c r="I37" i="1"/>
  <c r="AH438" i="2"/>
  <c r="AI438" i="2"/>
  <c r="AH439" i="2"/>
  <c r="AI439" i="2"/>
  <c r="AH440" i="2"/>
  <c r="AI440" i="2"/>
  <c r="AH441" i="2"/>
  <c r="AI441" i="2"/>
  <c r="AH442" i="2"/>
  <c r="AI442" i="2"/>
  <c r="AH443" i="2"/>
  <c r="AI443" i="2"/>
  <c r="AH444" i="2"/>
  <c r="AI444" i="2"/>
  <c r="I48" i="1"/>
  <c r="AH445" i="2"/>
  <c r="AI445" i="2"/>
  <c r="AH446" i="2"/>
  <c r="AI446" i="2"/>
  <c r="AH447" i="2"/>
  <c r="AI447" i="2"/>
  <c r="AH448" i="2"/>
  <c r="AI448" i="2"/>
  <c r="AH449" i="2"/>
  <c r="AI449" i="2"/>
  <c r="AH450" i="2"/>
  <c r="AI450" i="2"/>
  <c r="AH451" i="2"/>
  <c r="AI451" i="2"/>
  <c r="AH452" i="2"/>
  <c r="AI452" i="2"/>
  <c r="AH453" i="2"/>
  <c r="AI453" i="2"/>
  <c r="AH454" i="2"/>
  <c r="AI454" i="2"/>
  <c r="AH455" i="2"/>
  <c r="AI455" i="2"/>
  <c r="AH456" i="2"/>
  <c r="AI456" i="2"/>
  <c r="I77" i="1"/>
  <c r="AH457" i="2"/>
  <c r="AI457" i="2"/>
  <c r="AH458" i="2"/>
  <c r="AI458" i="2"/>
  <c r="AH459" i="2"/>
  <c r="AI459" i="2"/>
  <c r="AH460" i="2"/>
  <c r="AI460" i="2"/>
  <c r="AH461" i="2"/>
  <c r="AI461" i="2"/>
  <c r="AH462" i="2"/>
  <c r="AI462" i="2"/>
  <c r="AH463" i="2"/>
  <c r="AI463" i="2"/>
  <c r="AH464" i="2"/>
  <c r="AI464" i="2"/>
  <c r="AH465" i="2"/>
  <c r="AI465" i="2"/>
  <c r="AH466" i="2"/>
  <c r="AI466" i="2"/>
  <c r="AH467" i="2"/>
  <c r="AI467" i="2"/>
  <c r="AH468" i="2"/>
  <c r="AI468" i="2"/>
  <c r="AH469" i="2"/>
  <c r="AI469" i="2"/>
  <c r="AH470" i="2"/>
  <c r="AI470" i="2"/>
  <c r="AH471" i="2"/>
  <c r="AI471" i="2"/>
  <c r="AH472" i="2"/>
  <c r="AI472" i="2"/>
  <c r="AH473" i="2"/>
  <c r="AI473" i="2"/>
  <c r="AH474" i="2"/>
  <c r="AI474" i="2"/>
  <c r="AH475" i="2"/>
  <c r="AI475" i="2"/>
  <c r="AH476" i="2"/>
  <c r="AI476" i="2"/>
  <c r="I11" i="1"/>
  <c r="AH477" i="2"/>
  <c r="AI477" i="2"/>
  <c r="AH478" i="2"/>
  <c r="AI478" i="2"/>
  <c r="AH479" i="2"/>
  <c r="AI479" i="2"/>
  <c r="AH480" i="2"/>
  <c r="AI480" i="2"/>
  <c r="I76" i="1"/>
  <c r="AH481" i="2"/>
  <c r="AI481" i="2"/>
  <c r="AH482" i="2"/>
  <c r="AI482" i="2"/>
  <c r="AH483" i="2"/>
  <c r="AI483" i="2"/>
  <c r="AH484" i="2"/>
  <c r="AI484" i="2"/>
  <c r="AH485" i="2"/>
  <c r="AI485" i="2"/>
  <c r="I79" i="1"/>
  <c r="AH486" i="2"/>
  <c r="AI486" i="2"/>
  <c r="AH487" i="2"/>
  <c r="AI487" i="2"/>
  <c r="AH488" i="2"/>
  <c r="AI488" i="2"/>
  <c r="AH489" i="2"/>
  <c r="AI489" i="2"/>
  <c r="AH490" i="2"/>
  <c r="AI490" i="2"/>
  <c r="I12" i="1"/>
  <c r="AH491" i="2"/>
  <c r="AI491" i="2"/>
  <c r="AH492" i="2"/>
  <c r="AI492" i="2"/>
  <c r="H65" i="1"/>
  <c r="AG2" i="2"/>
  <c r="H67" i="1"/>
  <c r="AG3" i="2"/>
  <c r="AG4" i="2"/>
  <c r="AG5" i="2"/>
  <c r="AG6" i="2"/>
  <c r="AG7" i="2"/>
  <c r="AG8" i="2"/>
  <c r="AG9" i="2"/>
  <c r="AG10" i="2"/>
  <c r="H9" i="1"/>
  <c r="AG11" i="2"/>
  <c r="AG12" i="2"/>
  <c r="AG13" i="2"/>
  <c r="H25" i="1"/>
  <c r="AG14" i="2"/>
  <c r="AG15" i="2"/>
  <c r="H16" i="1"/>
  <c r="AG16" i="2"/>
  <c r="H82" i="1"/>
  <c r="AG17" i="2"/>
  <c r="AG18" i="2"/>
  <c r="AG19" i="2"/>
  <c r="H28" i="1"/>
  <c r="AG20" i="2"/>
  <c r="H63" i="1"/>
  <c r="AG21" i="2"/>
  <c r="AG22" i="2"/>
  <c r="H70" i="1"/>
  <c r="AG23" i="2"/>
  <c r="AG24" i="2"/>
  <c r="AG25" i="2"/>
  <c r="AG26" i="2"/>
  <c r="AG27" i="2"/>
  <c r="H62" i="1"/>
  <c r="AG28" i="2"/>
  <c r="AG29" i="2"/>
  <c r="AG30" i="2"/>
  <c r="AG31" i="2"/>
  <c r="H53" i="1"/>
  <c r="AG32" i="2"/>
  <c r="AG33" i="2"/>
  <c r="AG34" i="2"/>
  <c r="AG35" i="2"/>
  <c r="H45" i="1"/>
  <c r="AG36" i="2"/>
  <c r="AG37" i="2"/>
  <c r="AG38" i="2"/>
  <c r="AG39" i="2"/>
  <c r="AG40" i="2"/>
  <c r="AG41" i="2"/>
  <c r="H68" i="1"/>
  <c r="AG42" i="2"/>
  <c r="AG43" i="2"/>
  <c r="AG44" i="2"/>
  <c r="AG45" i="2"/>
  <c r="AG46" i="2"/>
  <c r="AG47" i="2"/>
  <c r="AG48" i="2"/>
  <c r="H64" i="1"/>
  <c r="AG49" i="2"/>
  <c r="H83" i="1"/>
  <c r="AG50" i="2"/>
  <c r="AG51" i="2"/>
  <c r="H4" i="1"/>
  <c r="AG52" i="2"/>
  <c r="H61" i="1"/>
  <c r="AG53" i="2"/>
  <c r="AG54" i="2"/>
  <c r="AG55" i="2"/>
  <c r="AG56" i="2"/>
  <c r="AG57" i="2"/>
  <c r="AG58" i="2"/>
  <c r="AG59" i="2"/>
  <c r="AG60" i="2"/>
  <c r="AG61" i="2"/>
  <c r="AG62" i="2"/>
  <c r="AG63" i="2"/>
  <c r="H74" i="1"/>
  <c r="AG64" i="2"/>
  <c r="AG65" i="2"/>
  <c r="AG66" i="2"/>
  <c r="AG67" i="2"/>
  <c r="AG68" i="2"/>
  <c r="AG69" i="2"/>
  <c r="H66" i="1"/>
  <c r="AG70" i="2"/>
  <c r="AG71" i="2"/>
  <c r="AG72" i="2"/>
  <c r="AG73" i="2"/>
  <c r="AG74" i="2"/>
  <c r="AG75" i="2"/>
  <c r="AG76" i="2"/>
  <c r="AG77" i="2"/>
  <c r="AG78" i="2"/>
  <c r="AG79" i="2"/>
  <c r="AG80" i="2"/>
  <c r="AG81" i="2"/>
  <c r="H8" i="1"/>
  <c r="AG82" i="2"/>
  <c r="H58" i="1"/>
  <c r="AG83" i="2"/>
  <c r="H26" i="1"/>
  <c r="AG84" i="2"/>
  <c r="AG85" i="2"/>
  <c r="AG86" i="2"/>
  <c r="AG87" i="2"/>
  <c r="H84" i="1"/>
  <c r="AG88" i="2"/>
  <c r="AG89" i="2"/>
  <c r="AG90" i="2"/>
  <c r="AG91" i="2"/>
  <c r="AG92" i="2"/>
  <c r="AG93" i="2"/>
  <c r="AG94" i="2"/>
  <c r="AG95" i="2"/>
  <c r="AG96" i="2"/>
  <c r="AG97" i="2"/>
  <c r="AG98" i="2"/>
  <c r="AG99" i="2"/>
  <c r="AG100" i="2"/>
  <c r="AG101" i="2"/>
  <c r="H19" i="1"/>
  <c r="AG102" i="2"/>
  <c r="AG103" i="2"/>
  <c r="AG104" i="2"/>
  <c r="AG105" i="2"/>
  <c r="AG106" i="2"/>
  <c r="H59" i="1"/>
  <c r="AG107" i="2"/>
  <c r="AG108" i="2"/>
  <c r="AG109" i="2"/>
  <c r="H3" i="1"/>
  <c r="AG110" i="2"/>
  <c r="H5" i="1"/>
  <c r="AG111" i="2"/>
  <c r="AG112" i="2"/>
  <c r="H22" i="1"/>
  <c r="AG113" i="2"/>
  <c r="AG114" i="2"/>
  <c r="AG115" i="2"/>
  <c r="H69" i="1"/>
  <c r="AG116" i="2"/>
  <c r="AG117" i="2"/>
  <c r="AG118" i="2"/>
  <c r="AG119" i="2"/>
  <c r="AG120" i="2"/>
  <c r="H13" i="1"/>
  <c r="AG121" i="2"/>
  <c r="H15" i="1"/>
  <c r="AG122" i="2"/>
  <c r="AG123" i="2"/>
  <c r="AG124" i="2"/>
  <c r="AG125" i="2"/>
  <c r="AG126" i="2"/>
  <c r="AG127" i="2"/>
  <c r="AG128" i="2"/>
  <c r="AG129" i="2"/>
  <c r="AG130" i="2"/>
  <c r="AG131" i="2"/>
  <c r="H6" i="1"/>
  <c r="AG132" i="2"/>
  <c r="H51" i="1"/>
  <c r="AG133" i="2"/>
  <c r="H30" i="1"/>
  <c r="AG134" i="2"/>
  <c r="AG135" i="2"/>
  <c r="AG136" i="2"/>
  <c r="AG137" i="2"/>
  <c r="H46" i="1"/>
  <c r="AG138" i="2"/>
  <c r="AG139" i="2"/>
  <c r="AG140" i="2"/>
  <c r="AG141" i="2"/>
  <c r="AG142" i="2"/>
  <c r="H41" i="1"/>
  <c r="AG143" i="2"/>
  <c r="H55" i="1"/>
  <c r="AG144" i="2"/>
  <c r="AG145" i="2"/>
  <c r="AG146" i="2"/>
  <c r="AG147" i="2"/>
  <c r="AG148" i="2"/>
  <c r="AG149" i="2"/>
  <c r="H36" i="1"/>
  <c r="AG150" i="2"/>
  <c r="AG151" i="2"/>
  <c r="AG152" i="2"/>
  <c r="AG153" i="2"/>
  <c r="AG154" i="2"/>
  <c r="AG155" i="2"/>
  <c r="AG156" i="2"/>
  <c r="AG157" i="2"/>
  <c r="AG158" i="2"/>
  <c r="H35" i="1"/>
  <c r="AG159" i="2"/>
  <c r="H54" i="1"/>
  <c r="AG160" i="2"/>
  <c r="H38" i="1"/>
  <c r="AG161" i="2"/>
  <c r="AG162" i="2"/>
  <c r="H71" i="1"/>
  <c r="AG163" i="2"/>
  <c r="AG164" i="2"/>
  <c r="AG165" i="2"/>
  <c r="AG166" i="2"/>
  <c r="AG167" i="2"/>
  <c r="AG168" i="2"/>
  <c r="AG169" i="2"/>
  <c r="AG170" i="2"/>
  <c r="AG171" i="2"/>
  <c r="H27" i="1"/>
  <c r="AG172" i="2"/>
  <c r="AG173" i="2"/>
  <c r="AG174" i="2"/>
  <c r="AG175" i="2"/>
  <c r="AG176" i="2"/>
  <c r="AG177" i="2"/>
  <c r="AG178" i="2"/>
  <c r="AG179" i="2"/>
  <c r="AG180" i="2"/>
  <c r="H14" i="1"/>
  <c r="AG181" i="2"/>
  <c r="AG182" i="2"/>
  <c r="AG183" i="2"/>
  <c r="AG184" i="2"/>
  <c r="AG185" i="2"/>
  <c r="H57" i="1"/>
  <c r="AG186" i="2"/>
  <c r="AG187" i="2"/>
  <c r="AG188" i="2"/>
  <c r="AG189" i="2"/>
  <c r="H43" i="1"/>
  <c r="AG190" i="2"/>
  <c r="AG191" i="2"/>
  <c r="H50" i="1"/>
  <c r="AG192" i="2"/>
  <c r="AG193" i="2"/>
  <c r="AG194" i="2"/>
  <c r="AG195" i="2"/>
  <c r="H17" i="1"/>
  <c r="AG196" i="2"/>
  <c r="AG197" i="2"/>
  <c r="H81" i="1"/>
  <c r="AG198" i="2"/>
  <c r="H56" i="1"/>
  <c r="AG199" i="2"/>
  <c r="AG200" i="2"/>
  <c r="AG201" i="2"/>
  <c r="AG202" i="2"/>
  <c r="H44" i="1"/>
  <c r="AG203" i="2"/>
  <c r="AG204" i="2"/>
  <c r="AG205" i="2"/>
  <c r="AG206" i="2"/>
  <c r="H78" i="1"/>
  <c r="AG207" i="2"/>
  <c r="AG208" i="2"/>
  <c r="AG209" i="2"/>
  <c r="AG210" i="2"/>
  <c r="AG211" i="2"/>
  <c r="AG212" i="2"/>
  <c r="AG213" i="2"/>
  <c r="AG214" i="2"/>
  <c r="AG215" i="2"/>
  <c r="AG216" i="2"/>
  <c r="AG217" i="2"/>
  <c r="AG218" i="2"/>
  <c r="AG219" i="2"/>
  <c r="AG220" i="2"/>
  <c r="AG221" i="2"/>
  <c r="H7" i="1"/>
  <c r="AG222" i="2"/>
  <c r="H32" i="1"/>
  <c r="AG223" i="2"/>
  <c r="AG224" i="2"/>
  <c r="AG225" i="2"/>
  <c r="AG226" i="2"/>
  <c r="AG227" i="2"/>
  <c r="AG228" i="2"/>
  <c r="AG229" i="2"/>
  <c r="H49" i="1"/>
  <c r="AG230" i="2"/>
  <c r="H47" i="1"/>
  <c r="AG231" i="2"/>
  <c r="AG232" i="2"/>
  <c r="AG233" i="2"/>
  <c r="H52" i="1"/>
  <c r="AG234" i="2"/>
  <c r="AG235" i="2"/>
  <c r="AG236" i="2"/>
  <c r="AG237" i="2"/>
  <c r="AG238" i="2"/>
  <c r="AG239" i="2"/>
  <c r="AG240" i="2"/>
  <c r="AG241" i="2"/>
  <c r="H39" i="1"/>
  <c r="AG242" i="2"/>
  <c r="AG243" i="2"/>
  <c r="AG244" i="2"/>
  <c r="AG245" i="2"/>
  <c r="AG246" i="2"/>
  <c r="AG247" i="2"/>
  <c r="AG248" i="2"/>
  <c r="AG249" i="2"/>
  <c r="AG250" i="2"/>
  <c r="AG251" i="2"/>
  <c r="AG252" i="2"/>
  <c r="H60" i="1"/>
  <c r="AG253" i="2"/>
  <c r="AG254" i="2"/>
  <c r="H21" i="1"/>
  <c r="AG255" i="2"/>
  <c r="AG256" i="2"/>
  <c r="AG257" i="2"/>
  <c r="AG258" i="2"/>
  <c r="AG259" i="2"/>
  <c r="AG260" i="2"/>
  <c r="AG261" i="2"/>
  <c r="AG262" i="2"/>
  <c r="AG263" i="2"/>
  <c r="AG264" i="2"/>
  <c r="H20" i="1"/>
  <c r="AG265" i="2"/>
  <c r="AG266" i="2"/>
  <c r="AG267" i="2"/>
  <c r="AG268" i="2"/>
  <c r="AG269" i="2"/>
  <c r="AG270" i="2"/>
  <c r="AG271" i="2"/>
  <c r="AG272" i="2"/>
  <c r="AG273" i="2"/>
  <c r="AG274" i="2"/>
  <c r="AG275" i="2"/>
  <c r="AG276" i="2"/>
  <c r="AG277" i="2"/>
  <c r="AG278" i="2"/>
  <c r="AG279" i="2"/>
  <c r="AG280" i="2"/>
  <c r="AG281" i="2"/>
  <c r="AG282" i="2"/>
  <c r="AG283" i="2"/>
  <c r="AG284" i="2"/>
  <c r="AG285" i="2"/>
  <c r="H24" i="1"/>
  <c r="AG286" i="2"/>
  <c r="AG287" i="2"/>
  <c r="H73" i="1"/>
  <c r="AG288" i="2"/>
  <c r="AG289" i="2"/>
  <c r="AG290" i="2"/>
  <c r="AG291" i="2"/>
  <c r="AG292" i="2"/>
  <c r="AG293" i="2"/>
  <c r="AG294" i="2"/>
  <c r="AG295" i="2"/>
  <c r="AG296" i="2"/>
  <c r="AG297" i="2"/>
  <c r="AG298" i="2"/>
  <c r="AG299" i="2"/>
  <c r="AG300" i="2"/>
  <c r="AG301" i="2"/>
  <c r="AG302" i="2"/>
  <c r="H2" i="1"/>
  <c r="AG303" i="2"/>
  <c r="AG304" i="2"/>
  <c r="AG305" i="2"/>
  <c r="AG306" i="2"/>
  <c r="AG307" i="2"/>
  <c r="AG308" i="2"/>
  <c r="AG309" i="2"/>
  <c r="AG310" i="2"/>
  <c r="AG311" i="2"/>
  <c r="AG312" i="2"/>
  <c r="AG313" i="2"/>
  <c r="H23" i="1"/>
  <c r="AG314" i="2"/>
  <c r="AG315" i="2"/>
  <c r="AG316" i="2"/>
  <c r="AG317" i="2"/>
  <c r="AG318" i="2"/>
  <c r="AG319" i="2"/>
  <c r="AG320" i="2"/>
  <c r="AG321" i="2"/>
  <c r="AG322" i="2"/>
  <c r="AG323" i="2"/>
  <c r="AG324" i="2"/>
  <c r="AG325" i="2"/>
  <c r="AG326" i="2"/>
  <c r="AG327" i="2"/>
  <c r="H75" i="1"/>
  <c r="AG328" i="2"/>
  <c r="AG329" i="2"/>
  <c r="AG330" i="2"/>
  <c r="AG331" i="2"/>
  <c r="AG332" i="2"/>
  <c r="AG333" i="2"/>
  <c r="AG334" i="2"/>
  <c r="AG335" i="2"/>
  <c r="AG336" i="2"/>
  <c r="AG337" i="2"/>
  <c r="AG338" i="2"/>
  <c r="AG339" i="2"/>
  <c r="AG340" i="2"/>
  <c r="AG341" i="2"/>
  <c r="AG342" i="2"/>
  <c r="AG343" i="2"/>
  <c r="AG344" i="2"/>
  <c r="AG345" i="2"/>
  <c r="AG346" i="2"/>
  <c r="AG347" i="2"/>
  <c r="AG348" i="2"/>
  <c r="AG349" i="2"/>
  <c r="H29" i="1"/>
  <c r="AG350" i="2"/>
  <c r="AG351" i="2"/>
  <c r="H34" i="1"/>
  <c r="AG352" i="2"/>
  <c r="AG353" i="2"/>
  <c r="AG354" i="2"/>
  <c r="AG355" i="2"/>
  <c r="AG356" i="2"/>
  <c r="AG357" i="2"/>
  <c r="AG358" i="2"/>
  <c r="AG359" i="2"/>
  <c r="AG360" i="2"/>
  <c r="AG361" i="2"/>
  <c r="AG362" i="2"/>
  <c r="AG363" i="2"/>
  <c r="AG364" i="2"/>
  <c r="AG365" i="2"/>
  <c r="AG366" i="2"/>
  <c r="AG367" i="2"/>
  <c r="AG368" i="2"/>
  <c r="H72" i="1"/>
  <c r="AG369" i="2"/>
  <c r="AG370" i="2"/>
  <c r="AG371" i="2"/>
  <c r="AG372" i="2"/>
  <c r="AG373" i="2"/>
  <c r="AG374" i="2"/>
  <c r="AG375" i="2"/>
  <c r="AG376" i="2"/>
  <c r="AG377" i="2"/>
  <c r="AG378" i="2"/>
  <c r="AG379" i="2"/>
  <c r="AG380" i="2"/>
  <c r="AG381" i="2"/>
  <c r="AG382" i="2"/>
  <c r="AG383" i="2"/>
  <c r="H18" i="1"/>
  <c r="AG384" i="2"/>
  <c r="AG385" i="2"/>
  <c r="AG386" i="2"/>
  <c r="AG387" i="2"/>
  <c r="AG388" i="2"/>
  <c r="AG389" i="2"/>
  <c r="AG390" i="2"/>
  <c r="AG391" i="2"/>
  <c r="AG392" i="2"/>
  <c r="AG393" i="2"/>
  <c r="AG394" i="2"/>
  <c r="AG395" i="2"/>
  <c r="AG396" i="2"/>
  <c r="AG397" i="2"/>
  <c r="AG398" i="2"/>
  <c r="AG399" i="2"/>
  <c r="AG400" i="2"/>
  <c r="AG401" i="2"/>
  <c r="AG402" i="2"/>
  <c r="AG403" i="2"/>
  <c r="H10" i="1"/>
  <c r="AG404" i="2"/>
  <c r="AG405" i="2"/>
  <c r="AG406" i="2"/>
  <c r="AG407" i="2"/>
  <c r="AG408" i="2"/>
  <c r="AG409" i="2"/>
  <c r="AG410" i="2"/>
  <c r="AG411" i="2"/>
  <c r="AG412" i="2"/>
  <c r="H40" i="1"/>
  <c r="AG413" i="2"/>
  <c r="AG414" i="2"/>
  <c r="AG415" i="2"/>
  <c r="AG416" i="2"/>
  <c r="AG417" i="2"/>
  <c r="AG418" i="2"/>
  <c r="AG419" i="2"/>
  <c r="AG420" i="2"/>
  <c r="AG421" i="2"/>
  <c r="AG422" i="2"/>
  <c r="AG423" i="2"/>
  <c r="AG424" i="2"/>
  <c r="AG425" i="2"/>
  <c r="AG426" i="2"/>
  <c r="AG427" i="2"/>
  <c r="AG428" i="2"/>
  <c r="AG429" i="2"/>
  <c r="AG430" i="2"/>
  <c r="AG431" i="2"/>
  <c r="AG432" i="2"/>
  <c r="AG433" i="2"/>
  <c r="H31" i="1"/>
  <c r="AG434" i="2"/>
  <c r="AG435" i="2"/>
  <c r="AG436" i="2"/>
  <c r="AG437" i="2"/>
  <c r="H37" i="1"/>
  <c r="AG438" i="2"/>
  <c r="AG439" i="2"/>
  <c r="AG440" i="2"/>
  <c r="AG441" i="2"/>
  <c r="AG442" i="2"/>
  <c r="AG443" i="2"/>
  <c r="AG444" i="2"/>
  <c r="H48" i="1"/>
  <c r="AG445" i="2"/>
  <c r="AG446" i="2"/>
  <c r="AG447" i="2"/>
  <c r="AG448" i="2"/>
  <c r="AG449" i="2"/>
  <c r="AG450" i="2"/>
  <c r="AG451" i="2"/>
  <c r="AG452" i="2"/>
  <c r="AG453" i="2"/>
  <c r="AG454" i="2"/>
  <c r="AG455" i="2"/>
  <c r="AG456" i="2"/>
  <c r="H77" i="1"/>
  <c r="AG457" i="2"/>
  <c r="AG458" i="2"/>
  <c r="AG459" i="2"/>
  <c r="AG460" i="2"/>
  <c r="AG461" i="2"/>
  <c r="AG462" i="2"/>
  <c r="AG463" i="2"/>
  <c r="AG464" i="2"/>
  <c r="AG465" i="2"/>
  <c r="AG466" i="2"/>
  <c r="AG467" i="2"/>
  <c r="AG468" i="2"/>
  <c r="AG469" i="2"/>
  <c r="AG470" i="2"/>
  <c r="AG471" i="2"/>
  <c r="AG472" i="2"/>
  <c r="AG473" i="2"/>
  <c r="AG474" i="2"/>
  <c r="AG475" i="2"/>
  <c r="AG476" i="2"/>
  <c r="H11" i="1"/>
  <c r="AG477" i="2"/>
  <c r="AG478" i="2"/>
  <c r="AG479" i="2"/>
  <c r="AG480" i="2"/>
  <c r="H76" i="1"/>
  <c r="AG481" i="2"/>
  <c r="AG482" i="2"/>
  <c r="AG483" i="2"/>
  <c r="AG484" i="2"/>
  <c r="AG485" i="2"/>
  <c r="H79" i="1"/>
  <c r="AG486" i="2"/>
  <c r="AG487" i="2"/>
  <c r="AG488" i="2"/>
  <c r="AG489" i="2"/>
  <c r="AG490" i="2"/>
  <c r="H12" i="1"/>
  <c r="AG491" i="2"/>
  <c r="AG492" i="2"/>
  <c r="AC482" i="2"/>
  <c r="AC483" i="2"/>
  <c r="AC488" i="2"/>
  <c r="AC484" i="2"/>
  <c r="AC405" i="2"/>
  <c r="AC404" i="2"/>
  <c r="H33" i="1"/>
  <c r="I33" i="1"/>
  <c r="AN33" i="1"/>
  <c r="AC438" i="2"/>
  <c r="L438" i="2"/>
  <c r="I86" i="1"/>
  <c r="AN84" i="1"/>
  <c r="I80" i="1"/>
  <c r="H80" i="1"/>
  <c r="AN67" i="1"/>
  <c r="AN68" i="1"/>
  <c r="AN69" i="1"/>
  <c r="AN70" i="1"/>
  <c r="AN71" i="1"/>
  <c r="AN72" i="1"/>
  <c r="AN73" i="1"/>
  <c r="AN74" i="1"/>
  <c r="AN75" i="1"/>
  <c r="AN76" i="1"/>
  <c r="AN77" i="1"/>
  <c r="AN78" i="1"/>
  <c r="AN79" i="1"/>
  <c r="AN80" i="1"/>
  <c r="AN81" i="1"/>
  <c r="AN82" i="1"/>
  <c r="AN83" i="1"/>
  <c r="AN61" i="1"/>
  <c r="AN62" i="1"/>
  <c r="AN63" i="1"/>
  <c r="AN64" i="1"/>
  <c r="AN65" i="1"/>
  <c r="AN66" i="1"/>
  <c r="AN60" i="1"/>
  <c r="AN59" i="1"/>
  <c r="AN58" i="1"/>
  <c r="AN57" i="1"/>
  <c r="G3" i="55"/>
  <c r="G2" i="55"/>
  <c r="AN56" i="1"/>
  <c r="AN55" i="1"/>
  <c r="AN54" i="1"/>
  <c r="AN53" i="1"/>
  <c r="AN52" i="1"/>
  <c r="AN51" i="1"/>
  <c r="AN50" i="1"/>
  <c r="AN49" i="1"/>
  <c r="AN48" i="1"/>
  <c r="AN47" i="1"/>
  <c r="AN46" i="1"/>
  <c r="AN45" i="1"/>
  <c r="AN44" i="1"/>
  <c r="AN43" i="1"/>
  <c r="AN42" i="1"/>
  <c r="AN41" i="1"/>
  <c r="AN40" i="1"/>
  <c r="AN39" i="1"/>
  <c r="AN38" i="1"/>
  <c r="AN37" i="1"/>
  <c r="AN36" i="1"/>
  <c r="AN35" i="1"/>
  <c r="AN34"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O4" i="55"/>
  <c r="G4" i="55"/>
  <c r="K2" i="55"/>
</calcChain>
</file>

<file path=xl/sharedStrings.xml><?xml version="1.0" encoding="utf-8"?>
<sst xmlns="http://schemas.openxmlformats.org/spreadsheetml/2006/main" count="16598" uniqueCount="1971">
  <si>
    <t>Study Title</t>
  </si>
  <si>
    <t xml:space="preserve">Journal </t>
  </si>
  <si>
    <t>WB Region</t>
  </si>
  <si>
    <t>Income Group</t>
  </si>
  <si>
    <t>Level of Care</t>
  </si>
  <si>
    <t>Perspective</t>
  </si>
  <si>
    <t>Sensitivity analysis (Y/N)</t>
  </si>
  <si>
    <t>Cost Table</t>
  </si>
  <si>
    <t>Comment</t>
  </si>
  <si>
    <t>Country</t>
  </si>
  <si>
    <t xml:space="preserve">Intervention </t>
  </si>
  <si>
    <t>Unit or Period</t>
  </si>
  <si>
    <t>Cost Range</t>
  </si>
  <si>
    <t>Range</t>
  </si>
  <si>
    <t>Ingredients or Record Review</t>
  </si>
  <si>
    <t>Cross-Sectional or Longitudinal</t>
  </si>
  <si>
    <t xml:space="preserve">Modeled or Empirical </t>
  </si>
  <si>
    <t>1) Was a well-defined question posted in an answerable form?</t>
  </si>
  <si>
    <t>2) Was a comprehensive description of the competing alternatives given?</t>
  </si>
  <si>
    <t xml:space="preserve">4) Were all the important and relevant costs and consequences for each alternative identified? </t>
  </si>
  <si>
    <t>6a) Were the costs valued credibly?</t>
  </si>
  <si>
    <t>6b) Were the consequences valued credibly?</t>
  </si>
  <si>
    <t>8) Was an incremental analysis of costs and consequences of alternatives done?</t>
  </si>
  <si>
    <t>9) Was allowance made for uncertainty in the estimates of costs and consequences?</t>
  </si>
  <si>
    <t xml:space="preserve">10) Did the presentation and discussion of study results include all issues of concern to users? </t>
  </si>
  <si>
    <t>Score</t>
  </si>
  <si>
    <t>7a) Were costs and consequences that occur in the future 'discounted' to their present values?</t>
  </si>
  <si>
    <t>7b) Were costs adjusted for differential timing (discounting)</t>
  </si>
  <si>
    <t xml:space="preserve"> Study #</t>
  </si>
  <si>
    <t>Study Name</t>
  </si>
  <si>
    <t>LAC</t>
  </si>
  <si>
    <t>Brazil</t>
  </si>
  <si>
    <t>Evaluation/ measure of effectiveness/ health output or outcome</t>
  </si>
  <si>
    <t>Retrospective/ Prospective</t>
  </si>
  <si>
    <t xml:space="preserve">5b) Were consequences measured accurately in appropriate physical units? </t>
  </si>
  <si>
    <t>5a) Were costs measured accurately in appropriate physical units?</t>
  </si>
  <si>
    <t>Sample Size (# or NA)</t>
  </si>
  <si>
    <t>India</t>
  </si>
  <si>
    <t>Checklist Comment</t>
  </si>
  <si>
    <t>Mexico</t>
  </si>
  <si>
    <t>China</t>
  </si>
  <si>
    <t>EAP</t>
  </si>
  <si>
    <t>Ghana</t>
  </si>
  <si>
    <t>SSA</t>
  </si>
  <si>
    <t>Singapore</t>
  </si>
  <si>
    <t>Vietnam</t>
  </si>
  <si>
    <t>United States</t>
  </si>
  <si>
    <t>North America</t>
  </si>
  <si>
    <t>UK</t>
  </si>
  <si>
    <t>Netherlands</t>
  </si>
  <si>
    <t>Norway</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</si>
  <si>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</si>
  <si>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</si>
  <si>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</si>
  <si>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</si>
  <si>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</si>
  <si>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</si>
  <si>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</si>
  <si>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</si>
  <si>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</si>
  <si>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</si>
  <si>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</si>
  <si>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</si>
  <si>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</si>
  <si>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</si>
  <si>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</si>
  <si>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</si>
  <si>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</si>
  <si>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</si>
  <si>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</si>
  <si>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</si>
  <si>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</si>
  <si>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</si>
  <si>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</si>
  <si>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</si>
  <si>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</si>
  <si>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</si>
  <si>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</si>
  <si>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</si>
  <si>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</si>
  <si>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</si>
  <si>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</si>
  <si>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</si>
  <si>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</si>
  <si>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</si>
  <si>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</si>
  <si>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</si>
  <si>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</si>
  <si>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</si>
  <si>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</si>
  <si>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</si>
  <si>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</si>
  <si>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</si>
  <si>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</si>
  <si>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</si>
  <si>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</si>
  <si>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</si>
  <si>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</si>
  <si>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</si>
  <si>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</si>
  <si>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</si>
  <si>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</si>
  <si>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Arab World</t>
  </si>
  <si>
    <t>ARB</t>
  </si>
  <si>
    <t>Caribbean small states</t>
  </si>
  <si>
    <t>CSS</t>
  </si>
  <si>
    <t>East Asia &amp; Pacific (all income levels)</t>
  </si>
  <si>
    <t>EAS</t>
  </si>
  <si>
    <t>East Asia &amp; Pacific (developing only)</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</si>
  <si>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</si>
  <si>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</si>
  <si>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</si>
  <si>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</si>
  <si>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</si>
  <si>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</si>
  <si>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</si>
  <si>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</si>
  <si>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</si>
  <si>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</si>
  <si>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</si>
  <si>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</si>
  <si>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</si>
  <si>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</si>
  <si>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</si>
  <si>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</si>
  <si>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</si>
  <si>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</si>
  <si>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</si>
  <si>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</si>
  <si>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</si>
  <si>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</si>
  <si>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</si>
  <si>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</si>
  <si>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</si>
  <si>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</si>
  <si>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</si>
  <si>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</si>
  <si>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</si>
  <si>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</si>
  <si>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</si>
  <si>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</si>
  <si>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</si>
  <si>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NAC</t>
  </si>
  <si>
    <t>Not classified</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</si>
  <si>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</si>
  <si>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</si>
  <si>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</si>
  <si>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</si>
  <si>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</si>
  <si>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</si>
  <si>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</si>
  <si>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</si>
  <si>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</si>
  <si>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</si>
  <si>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</si>
  <si>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</si>
  <si>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</si>
  <si>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Upper middle income</t>
  </si>
  <si>
    <t>UMC</t>
  </si>
  <si>
    <t>World</t>
  </si>
  <si>
    <t>WLD</t>
  </si>
  <si>
    <t>Afghanistan</t>
  </si>
  <si>
    <t>AFG</t>
  </si>
  <si>
    <t>Albania</t>
  </si>
  <si>
    <t>ALB</t>
  </si>
  <si>
    <t>Algeria</t>
  </si>
  <si>
    <t>DZA</t>
  </si>
  <si>
    <t>American Samoa</t>
  </si>
  <si>
    <t>ASM</t>
  </si>
  <si>
    <t>Andorra</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</si>
  <si>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</si>
  <si>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</si>
  <si>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</si>
  <si>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</si>
  <si>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</si>
  <si>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</si>
  <si>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</si>
  <si>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</si>
  <si>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</si>
  <si>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</si>
  <si>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</si>
  <si>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</si>
  <si>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</si>
  <si>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</si>
  <si>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</si>
  <si>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</si>
  <si>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</si>
  <si>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</si>
  <si>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</si>
  <si>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</si>
  <si>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</si>
  <si>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</si>
  <si>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</si>
  <si>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</si>
  <si>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</si>
  <si>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</si>
  <si>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</si>
  <si>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</si>
  <si>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</si>
  <si>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</si>
  <si>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</si>
  <si>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</si>
  <si>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</si>
  <si>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</si>
  <si>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</si>
  <si>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</si>
  <si>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</si>
  <si>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</si>
  <si>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</si>
  <si>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</si>
  <si>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</si>
  <si>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</si>
  <si>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t>
  </si>
  <si>
    <t>Brunei Darussalam</t>
  </si>
  <si>
    <t>BRN</t>
  </si>
  <si>
    <t>Bulgaria</t>
  </si>
  <si>
    <t>BGR</t>
  </si>
  <si>
    <t>Burkina Faso</t>
  </si>
  <si>
    <t>BFA</t>
  </si>
  <si>
    <t>Burundi</t>
  </si>
  <si>
    <t>BDI</t>
  </si>
  <si>
    <t>Cambodia</t>
  </si>
  <si>
    <t>KHM</t>
  </si>
  <si>
    <t>Cameroon</t>
  </si>
  <si>
    <t>CMR</t>
  </si>
  <si>
    <t>Canada</t>
  </si>
  <si>
    <t>CAN</t>
  </si>
  <si>
    <t>CPV</t>
  </si>
  <si>
    <t>Cayman Islands</t>
  </si>
  <si>
    <t>CYM</t>
  </si>
  <si>
    <t>Central African Republic</t>
  </si>
  <si>
    <t>CAF</t>
  </si>
  <si>
    <t>Chad</t>
  </si>
  <si>
    <t>TCD</t>
  </si>
  <si>
    <t>Channel Islands</t>
  </si>
  <si>
    <t>CHI</t>
  </si>
  <si>
    <t>Chile</t>
  </si>
  <si>
    <t>CHL</t>
  </si>
  <si>
    <t>CHN</t>
  </si>
  <si>
    <t>Colombia</t>
  </si>
  <si>
    <t>COL</t>
  </si>
  <si>
    <t>Comoros</t>
  </si>
  <si>
    <t>COM</t>
  </si>
  <si>
    <t>Congo, Dem. Rep.</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</si>
  <si>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</si>
  <si>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</si>
  <si>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</si>
  <si>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</si>
  <si>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</si>
  <si>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</si>
  <si>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</si>
  <si>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</si>
  <si>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</si>
  <si>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</si>
  <si>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</si>
  <si>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</si>
  <si>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</si>
  <si>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</si>
  <si>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</si>
  <si>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</si>
  <si>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</si>
  <si>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</si>
  <si>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</si>
  <si>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</si>
  <si>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</si>
  <si>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</si>
  <si>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Dominican Republic</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</si>
  <si>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</si>
  <si>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</si>
  <si>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</si>
  <si>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</si>
  <si>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</si>
  <si>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</si>
  <si>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</si>
  <si>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</si>
  <si>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</si>
  <si>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</si>
  <si>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</si>
  <si>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</si>
  <si>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</si>
  <si>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</si>
  <si>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</si>
  <si>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</si>
  <si>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</si>
  <si>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</si>
  <si>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</si>
  <si>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</si>
  <si>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</si>
  <si>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</si>
  <si>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</si>
  <si>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</si>
  <si>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</si>
  <si>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</si>
  <si>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</si>
  <si>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</si>
  <si>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</si>
  <si>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</si>
  <si>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</si>
  <si>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</si>
  <si>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</si>
  <si>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</si>
  <si>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</si>
  <si>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</si>
  <si>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</si>
  <si>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</si>
  <si>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</si>
  <si>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</si>
  <si>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</si>
  <si>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</si>
  <si>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</si>
  <si>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</si>
  <si>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</si>
  <si>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</si>
  <si>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</si>
  <si>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</si>
  <si>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</si>
  <si>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</si>
  <si>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</si>
  <si>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</si>
  <si>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</si>
  <si>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</si>
  <si>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</si>
  <si>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</si>
  <si>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</si>
  <si>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</si>
  <si>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</si>
  <si>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</si>
  <si>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</si>
  <si>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</si>
  <si>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</si>
  <si>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</si>
  <si>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</si>
  <si>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</si>
  <si>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</si>
  <si>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</si>
  <si>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</si>
  <si>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</si>
  <si>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Israel</t>
  </si>
  <si>
    <t>ISR</t>
  </si>
  <si>
    <t>Italy</t>
  </si>
  <si>
    <t>ITA</t>
  </si>
  <si>
    <t>Jamaica</t>
  </si>
  <si>
    <t>JAM</t>
  </si>
  <si>
    <t>Japan</t>
  </si>
  <si>
    <t>JPN</t>
  </si>
  <si>
    <t>Jordan</t>
  </si>
  <si>
    <t>JOR</t>
  </si>
  <si>
    <t>Kazakhstan</t>
  </si>
  <si>
    <t>KAZ</t>
  </si>
  <si>
    <t>Kenya</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</si>
  <si>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</si>
  <si>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</si>
  <si>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</si>
  <si>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</si>
  <si>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</si>
  <si>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</si>
  <si>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</si>
  <si>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</si>
  <si>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</si>
  <si>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</si>
  <si>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</si>
  <si>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</si>
  <si>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</si>
  <si>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</si>
  <si>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</si>
  <si>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</si>
  <si>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</si>
  <si>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</si>
  <si>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</si>
  <si>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</si>
  <si>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</si>
  <si>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</si>
  <si>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</si>
  <si>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</si>
  <si>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</si>
  <si>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</si>
  <si>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</si>
  <si>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</si>
  <si>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</si>
  <si>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</si>
  <si>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</si>
  <si>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</si>
  <si>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</si>
  <si>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</si>
  <si>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</si>
  <si>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Madagascar</t>
  </si>
  <si>
    <t>MDG</t>
  </si>
  <si>
    <t>Malawi</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</si>
  <si>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</si>
  <si>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</si>
  <si>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</si>
  <si>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</si>
  <si>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</si>
  <si>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</si>
  <si>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</si>
  <si>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</si>
  <si>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</si>
  <si>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</si>
  <si>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</si>
  <si>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</si>
  <si>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</si>
  <si>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</si>
  <si>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</si>
  <si>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</si>
  <si>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</si>
  <si>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</si>
  <si>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</si>
  <si>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</si>
  <si>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</si>
  <si>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</si>
  <si>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</si>
  <si>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</si>
  <si>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</si>
  <si>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</si>
  <si>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Morocco</t>
  </si>
  <si>
    <t>MAR</t>
  </si>
  <si>
    <t>Mozambique</t>
  </si>
  <si>
    <t>MOZ</t>
  </si>
  <si>
    <t>Myanmar</t>
  </si>
  <si>
    <t>MMR</t>
  </si>
  <si>
    <t>Namibia</t>
  </si>
  <si>
    <t>NAM</t>
  </si>
  <si>
    <t>Nepal</t>
  </si>
  <si>
    <t>NPL</t>
  </si>
  <si>
    <t>NLD</t>
  </si>
  <si>
    <t>New Caledonia</t>
  </si>
  <si>
    <t>NCL</t>
  </si>
  <si>
    <t>New Zealand</t>
  </si>
  <si>
    <t>NZL</t>
  </si>
  <si>
    <t>Nicaragua</t>
  </si>
  <si>
    <t>NIC</t>
  </si>
  <si>
    <t>Niger</t>
  </si>
  <si>
    <t>NER</t>
  </si>
  <si>
    <t>Nigeria</t>
  </si>
  <si>
    <t>NGA</t>
  </si>
  <si>
    <t>Northern Mariana Islands</t>
  </si>
  <si>
    <t>MNP</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</si>
  <si>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</si>
  <si>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</si>
  <si>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</si>
  <si>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</si>
  <si>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</si>
  <si>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</si>
  <si>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</si>
  <si>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</si>
  <si>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</si>
  <si>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</si>
  <si>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</si>
  <si>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</si>
  <si>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</si>
  <si>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</si>
  <si>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</si>
  <si>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</si>
  <si>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</si>
  <si>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</si>
  <si>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</si>
  <si>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</si>
  <si>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</si>
  <si>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</si>
  <si>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</si>
  <si>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</si>
  <si>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</si>
  <si>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</si>
  <si>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</si>
  <si>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</si>
  <si>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</si>
  <si>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</si>
  <si>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</si>
  <si>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</si>
  <si>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</si>
  <si>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</si>
  <si>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</si>
  <si>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</si>
  <si>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</si>
  <si>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</si>
  <si>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</si>
  <si>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</si>
  <si>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</si>
  <si>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</si>
  <si>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</si>
  <si>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</si>
  <si>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</si>
  <si>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</si>
  <si>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</si>
  <si>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</si>
  <si>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</si>
  <si>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</si>
  <si>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</si>
  <si>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</si>
  <si>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</si>
  <si>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</si>
  <si>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</si>
  <si>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</si>
  <si>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</si>
  <si>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</si>
  <si>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</si>
  <si>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</si>
  <si>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</si>
  <si>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</si>
  <si>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</si>
  <si>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</si>
  <si>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</si>
  <si>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</si>
  <si>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</si>
  <si>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</si>
  <si>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</si>
  <si>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</si>
  <si>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</si>
  <si>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</si>
  <si>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</si>
  <si>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</si>
  <si>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</si>
  <si>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</si>
  <si>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</si>
  <si>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</si>
  <si>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</si>
  <si>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</si>
  <si>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</si>
  <si>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</si>
  <si>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</si>
  <si>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</si>
  <si>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</si>
  <si>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</si>
  <si>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</si>
  <si>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</si>
  <si>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</si>
  <si>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</si>
  <si>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</si>
  <si>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</si>
  <si>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Togo</t>
  </si>
  <si>
    <t>TGO</t>
  </si>
  <si>
    <t>Tonga</t>
  </si>
  <si>
    <t>TON</t>
  </si>
  <si>
    <t>Trinidad and Tobago</t>
  </si>
  <si>
    <t>TTO</t>
  </si>
  <si>
    <t>Tunisia</t>
  </si>
  <si>
    <t>TUN</t>
  </si>
  <si>
    <t>Turkey</t>
  </si>
  <si>
    <t>TUR</t>
  </si>
  <si>
    <t>Turkmenistan</t>
  </si>
  <si>
    <t>TKM</t>
  </si>
  <si>
    <t>Turks and Caicos Islands</t>
  </si>
  <si>
    <t>TCA</t>
  </si>
  <si>
    <t>Tuvalu</t>
  </si>
  <si>
    <t>TUV</t>
  </si>
  <si>
    <t>Uganda</t>
  </si>
  <si>
    <t>UGA</t>
  </si>
  <si>
    <t>Ukraine</t>
  </si>
  <si>
    <t>UKR</t>
  </si>
  <si>
    <t>United Arab Emirates</t>
  </si>
  <si>
    <t>ARE</t>
  </si>
  <si>
    <t>United Kingdom</t>
  </si>
  <si>
    <t>GBR</t>
  </si>
  <si>
    <t>USA</t>
  </si>
  <si>
    <t>Uruguay</t>
  </si>
  <si>
    <t>URY</t>
  </si>
  <si>
    <t>Uzbekistan</t>
  </si>
  <si>
    <t>UZB</t>
  </si>
  <si>
    <t>Vanuatu</t>
  </si>
  <si>
    <t>VUT</t>
  </si>
  <si>
    <t>Venezuela, RB</t>
  </si>
  <si>
    <t>VEN</t>
  </si>
  <si>
    <t>VNM</t>
  </si>
  <si>
    <t>Virgin Islands (U.S.)</t>
  </si>
  <si>
    <t>VIR</t>
  </si>
  <si>
    <t>West Bank and Gaza</t>
  </si>
  <si>
    <t>Yemen, Rep.</t>
  </si>
  <si>
    <t>YEM</t>
  </si>
  <si>
    <t>Zambia</t>
  </si>
  <si>
    <t>ZMB</t>
  </si>
  <si>
    <t>Zimbabwe</t>
  </si>
  <si>
    <t>ZWE</t>
  </si>
  <si>
    <t>US</t>
  </si>
  <si>
    <t>2011</t>
  </si>
  <si>
    <t>2012</t>
  </si>
  <si>
    <t>2013</t>
  </si>
  <si>
    <t>Cabo Verde</t>
  </si>
  <si>
    <t>East Asia and the Pacific (IFC classification)</t>
  </si>
  <si>
    <t>Europe and Central Asia (IFC classification)</t>
  </si>
  <si>
    <t>Latin America and the Caribbean (IFC classification)</t>
  </si>
  <si>
    <t>Middle East and North Africa (IFC classification)</t>
  </si>
  <si>
    <t>South Asia (IFC classification)</t>
  </si>
  <si>
    <t>Sub-Saharan Africa (IFC)</t>
  </si>
  <si>
    <r>
      <t xml:space="preserve">World Bank list of economies </t>
    </r>
    <r>
      <rPr>
        <b/>
        <i/>
        <sz val="12"/>
        <rFont val="Arial"/>
        <family val="2"/>
      </rPr>
      <t>(February 2014)</t>
    </r>
  </si>
  <si>
    <t>Economy</t>
  </si>
  <si>
    <t>Code</t>
  </si>
  <si>
    <t>Region</t>
  </si>
  <si>
    <t>Income group</t>
  </si>
  <si>
    <t>Lending category</t>
  </si>
  <si>
    <t>Other</t>
  </si>
  <si>
    <t>IDA</t>
  </si>
  <si>
    <t>HIPC</t>
  </si>
  <si>
    <t>Europe &amp; Central Asia</t>
  </si>
  <si>
    <t>IBRD</t>
  </si>
  <si>
    <t/>
  </si>
  <si>
    <t>Middle East &amp; North Africa</t>
  </si>
  <si>
    <t>East Asia &amp; Pacific</t>
  </si>
  <si>
    <t>..</t>
  </si>
  <si>
    <t>ADO</t>
  </si>
  <si>
    <t>Sub-Saharan Africa</t>
  </si>
  <si>
    <t>Blend</t>
  </si>
  <si>
    <t>Latin America &amp; Caribbean</t>
  </si>
  <si>
    <t>ZAR</t>
  </si>
  <si>
    <t>Côte d'Ivoire</t>
  </si>
  <si>
    <t>Curaçao</t>
  </si>
  <si>
    <t>IMY</t>
  </si>
  <si>
    <t>ROM</t>
  </si>
  <si>
    <t>São Tomé and Principe</t>
  </si>
  <si>
    <t>TMP</t>
  </si>
  <si>
    <t>WBG</t>
  </si>
  <si>
    <t xml:space="preserve">  Lower middle income</t>
  </si>
  <si>
    <t xml:space="preserve">  Upper middle income</t>
  </si>
  <si>
    <t xml:space="preserve">  East Asia &amp; Pacific</t>
  </si>
  <si>
    <t xml:space="preserve">  Europe &amp; Central Asia</t>
  </si>
  <si>
    <t xml:space="preserve">  Latin America &amp; Caribbean</t>
  </si>
  <si>
    <t xml:space="preserve">  Middle East &amp; North Africa</t>
  </si>
  <si>
    <t xml:space="preserve">  South Asia</t>
  </si>
  <si>
    <t xml:space="preserve">  Sub-Saharan Africa</t>
  </si>
  <si>
    <t xml:space="preserve">  Euro area</t>
  </si>
  <si>
    <t xml:space="preserve">  High income: OECD</t>
  </si>
  <si>
    <t xml:space="preserve">  High income: nonOECD</t>
  </si>
  <si>
    <t>Latin America &amp; the Caribbean (all income levels)</t>
  </si>
  <si>
    <t xml:space="preserve">  Caribbean small states</t>
  </si>
  <si>
    <t xml:space="preserve">  Pacific island small states</t>
  </si>
  <si>
    <t xml:space="preserve">  Other small states</t>
  </si>
  <si>
    <t>Income group 2 (OECD specification)</t>
  </si>
  <si>
    <t>Currency Country</t>
  </si>
  <si>
    <t>Currency Year</t>
  </si>
  <si>
    <t xml:space="preserve">This row is so the numbers will be in number format. Don't delete it. </t>
  </si>
  <si>
    <t>3) (CEA) Was the effectiveness of the programme or services established?/ (CA) Input costs detailed enough for comparison</t>
  </si>
  <si>
    <t>Effectiveness/ denominator unit</t>
  </si>
  <si>
    <t>Exclude? (Y/N)</t>
  </si>
  <si>
    <t>Costs</t>
  </si>
  <si>
    <t>Study Country</t>
  </si>
  <si>
    <t>Currency country</t>
  </si>
  <si>
    <t>Currency year</t>
  </si>
  <si>
    <t>Exchange Rate for US and Currency Country for Listed Year OR PPP if $Int</t>
  </si>
  <si>
    <t xml:space="preserve">US Cost in listed year </t>
  </si>
  <si>
    <t>US Cost in listed year (range)</t>
  </si>
  <si>
    <t>Exchange Rate for US and Study Country for Listed Year</t>
  </si>
  <si>
    <t>LCU Cost in listed year</t>
  </si>
  <si>
    <t>LCU Cost in listed year (range)</t>
  </si>
  <si>
    <t>CPI of 2012 for listed study country</t>
  </si>
  <si>
    <t>CPI of listed year &amp; study country</t>
  </si>
  <si>
    <t>Use region? If so, choose. If not, leave blank</t>
  </si>
  <si>
    <t>LCU Cost in 2012 (uses CPI unless region is selected)</t>
  </si>
  <si>
    <t>LCU Cost 2012 Range</t>
  </si>
  <si>
    <t>2012 Exchange rate from Listed Country to US</t>
  </si>
  <si>
    <t>Cost in 2012 USD</t>
  </si>
  <si>
    <t>Country Name</t>
  </si>
  <si>
    <t>Sub-Saharan Africa (IFC classification)</t>
  </si>
  <si>
    <t>Cost</t>
  </si>
  <si>
    <t>Start Ref</t>
  </si>
  <si>
    <t>2012 Cost</t>
  </si>
  <si>
    <t>2012 Ref</t>
  </si>
  <si>
    <t>Full formula in one cell</t>
  </si>
  <si>
    <t>Latin America and the Caribbean</t>
  </si>
  <si>
    <t>Inflation Adjustor</t>
  </si>
  <si>
    <t>DON'T CHANGE THE NUMBER OF ROWS ABOVE THE TABLE</t>
  </si>
  <si>
    <t>(or change the formula if you do)</t>
  </si>
  <si>
    <t>Country Group Name</t>
  </si>
  <si>
    <t>Advanced economies</t>
  </si>
  <si>
    <t>ASEAN-5</t>
  </si>
  <si>
    <t>Central and eastern Europe</t>
  </si>
  <si>
    <t>Commonwealth of Independent States</t>
  </si>
  <si>
    <t>Developing Asia</t>
  </si>
  <si>
    <t>Emerging market and developing economies</t>
  </si>
  <si>
    <t xml:space="preserve">Euro area </t>
  </si>
  <si>
    <t>Major advanced economies (G7)</t>
  </si>
  <si>
    <t>Middle East and North Africa</t>
  </si>
  <si>
    <t>Middle East, North Africa, Afghanistan, and Pakistan</t>
  </si>
  <si>
    <t>Other advanced economies (Advanced economies excluding G7 and euro area)</t>
  </si>
  <si>
    <t>International Monetary Fund, World Economic Outlook Database, April 2013</t>
  </si>
  <si>
    <t>https://www.imf.org/external/pubs/ft/weo/2012/01/pdf/tables.pdf</t>
  </si>
  <si>
    <t>Includes some lists that show which countries are in which category</t>
  </si>
  <si>
    <t>LCU/US$</t>
  </si>
  <si>
    <t>Origin</t>
  </si>
  <si>
    <t>ID#</t>
  </si>
  <si>
    <t>White</t>
  </si>
  <si>
    <t>Cost effectiveness of OptiMal(R) rapid diagnostic test for malaria in remote areas of the Amazon Region, Brazil.</t>
  </si>
  <si>
    <t>Cost effectiveness of seasonal intermittent preventive treatment using amodiaquine &amp; artesunate or sulphadoxine-pyrimethamine in Ghanaian children.</t>
  </si>
  <si>
    <t>Costs and effects of two public sector delivery channels for long-lasting insecticidal nets in Uganda.</t>
  </si>
  <si>
    <t>Comparative cost analysis of insecticide-treated net delivery strategies: sales supported by social marketing and free distribution through antenatal care.</t>
  </si>
  <si>
    <t>Cost-effectiveness of adding bed net distribution for malaria prevention to antenatal services in Kinshasa, Democratic Republic of the Congo.</t>
  </si>
  <si>
    <t>Costs and cost-effectiveness of vector control in Eritrea using insecticide-treated bed nets.</t>
  </si>
  <si>
    <t>Cost-effectiveness of malaria intermittent preventive treatment in infants (IPTi) in Mozambique and the United Republic of Tanzania.</t>
  </si>
  <si>
    <t>Cost-effectiveness of artesunate for the treatment of severe malaria.</t>
  </si>
  <si>
    <t>The economic burden of inpatient paediatric care in Kenya: household and provider costs for treatment of pneumonia, malaria and meningitis.</t>
  </si>
  <si>
    <t>Costs of early detection systems for epidemic malaria in highland areas of Kenya and Uganda.</t>
  </si>
  <si>
    <t>Improving the cost-effectiveness of IRS with climate informed health surveillance systems.</t>
  </si>
  <si>
    <t>Costs and consequences of large-scale vector control for malaria.</t>
  </si>
  <si>
    <t>Costs and cost-effectiveness of delivering intermittent preventive treatment through schools in western Kenya.</t>
  </si>
  <si>
    <t>From strategy development to routine implementation: the cost of Intermittent Preventive Treatment in Infants for malaria control.</t>
  </si>
  <si>
    <t>Intermittent preventive treatment of malaria in pregnancy: the incremental cost-effectiveness of a new delivery system in Uganda.</t>
  </si>
  <si>
    <t>Cost of increasing access to artemisinin combination therapy: the Cambodian experience.</t>
  </si>
  <si>
    <t>Costs and effectiveness of application of Poecilia reticulata (guppy) and temephos in anopheline mosquito control in river basins below the major dams of Sri Lanka.</t>
  </si>
  <si>
    <t>Cost-effectiveness analysis of insecticide-treated net distribution as part of the Togo Integrated Child Health Campaign.</t>
  </si>
  <si>
    <t>Costs and effects of the Tanzanian national voucher scheme for insecticide-treated nets.</t>
  </si>
  <si>
    <t>The costs of introducing artemisinin-based combination therapy: evidence from district-wide implementation in rural Tanzania.</t>
  </si>
  <si>
    <t>A cost-effectiveness analysis of artemether lumefantrine for treatment of uncomplicated malaria in Zambia.</t>
  </si>
  <si>
    <t>Cost-effectiveness study of three antimalarial drug combinations in Tanzania.</t>
  </si>
  <si>
    <t>The cost-effectiveness of improving malaria home management: shopkeeper training in rural Kenya.</t>
  </si>
  <si>
    <t>Operational response to malaria epidemics: are rapid diagnostic tests cost-effective?</t>
  </si>
  <si>
    <t>The costs and effects of a nationwide insecticide-treated net programme: the case of Malawi.</t>
  </si>
  <si>
    <t>Distributing insecticide-treated bednets during measles vaccination: a low-cost means of achieving high and equitable coverage.</t>
  </si>
  <si>
    <t>Artemisinin-based combination therapy reduces expenditure on malaria treatment in KwaZulu Natal, South Africa.</t>
  </si>
  <si>
    <t>Cost-effectiveness of malaria control interventions when malaria mortality is low: insecticide-treated nets versus in-house residual spraying in India.</t>
  </si>
  <si>
    <t>A cost analysis of the employer-based bednet programme in Coastal and Western Kenya.</t>
  </si>
  <si>
    <t>The cost and cost-effectiveness of malaria vector control by residual insecticide house-spraying in southern Mozambique: a rural and urban analysis.</t>
  </si>
  <si>
    <t>A cost-effectiveness analysis of three antimalarial treatments for acute, uncomplicated Plasmodium falciparum malaria in Mumbai, India.</t>
  </si>
  <si>
    <t>Determining cost-effectiveness and cost component of three malaria diagnostic models being used in remote non-microscope areas.</t>
  </si>
  <si>
    <t>Cost-effectiveness of social marketing of insecticide-treated nets for malaria control in the United Republic of Tanzania.</t>
  </si>
  <si>
    <t>The cost-effectiveness of permethrin-treated bed nets in an area of intense malaria transmission in western Kenya.</t>
  </si>
  <si>
    <t>Hospital costs of high-burden diseases: malaria and pulmonary tuberculosis in a high HIV prevalence context in Zimbabwe.</t>
  </si>
  <si>
    <t>A comparative cost analysis of insecticide-treated nets and indoor residual spraying in highland Kenya.</t>
  </si>
  <si>
    <t>Free bednets to pregnant women through antenatal clinics in Kenya: a cheap, simple and equitable approach to delivery.</t>
  </si>
  <si>
    <t>An economic comparison of chloroquine and sulfadoxine-pyrimethamine as first-line treatment for malaria in South Africa: development of a model for estimating recurrent direct costs.</t>
  </si>
  <si>
    <t>Cost-effectiveness and sustainability of lambdacyhalothrin-treated mosquito nets in comparison to DDT spraying for malaria control in western Thailand.</t>
  </si>
  <si>
    <t>The cost-effectiveness of antenatal malaria prevention in sub-Saharan Africa.</t>
  </si>
  <si>
    <t>Comparison of the cost and cost-effectiveness of insecticide-treated bednets and residual house-spraying in KwaZulu-Natal, South Africa.</t>
  </si>
  <si>
    <t>Cost-effectiveness of iron supplementation and malaria chemoprophylaxis in the prevention of anaemia and malaria among Tanzanian infants.</t>
  </si>
  <si>
    <t>Authors</t>
  </si>
  <si>
    <t>Fernandes de Oliveira MR</t>
  </si>
  <si>
    <t>Conteh L</t>
  </si>
  <si>
    <t>Lubell Y</t>
  </si>
  <si>
    <t>Kolaczinski JH</t>
  </si>
  <si>
    <t>De Allegri M</t>
  </si>
  <si>
    <t>Becker-Dreps SI</t>
  </si>
  <si>
    <t>Hanson K</t>
  </si>
  <si>
    <t>Chanda P</t>
  </si>
  <si>
    <t>Yukich JO</t>
  </si>
  <si>
    <t>Hutton G</t>
  </si>
  <si>
    <t>Ayieko P</t>
  </si>
  <si>
    <t>Mueller DH</t>
  </si>
  <si>
    <t>Worrall E</t>
  </si>
  <si>
    <t>Temperley M</t>
  </si>
  <si>
    <t>Manzi F</t>
  </si>
  <si>
    <t>Wiseman V</t>
  </si>
  <si>
    <t>Mbonye AK</t>
  </si>
  <si>
    <t>Yeung S</t>
  </si>
  <si>
    <t>Kusumawathie PH</t>
  </si>
  <si>
    <t>Mulligan JA</t>
  </si>
  <si>
    <t>Njau JD</t>
  </si>
  <si>
    <t>Goodman CA</t>
  </si>
  <si>
    <t>Rolland E</t>
  </si>
  <si>
    <t>Grabowsky M</t>
  </si>
  <si>
    <t>Stevens W</t>
  </si>
  <si>
    <t>Muheki C</t>
  </si>
  <si>
    <t>Bhatia MR</t>
  </si>
  <si>
    <t>Ngugi IK</t>
  </si>
  <si>
    <t>Gogtay NJ</t>
  </si>
  <si>
    <t>Bualombai P</t>
  </si>
  <si>
    <t>Hongoro C</t>
  </si>
  <si>
    <t>Guyatt HL</t>
  </si>
  <si>
    <t>Wilkins JJ</t>
  </si>
  <si>
    <t>Kamolratanakul P</t>
  </si>
  <si>
    <t>Alonzo González M</t>
  </si>
  <si>
    <t>Cost-Effectiveness of Intermittent Preventive Treatment of Malaria in Pregnancy in Southern Mozambique</t>
  </si>
  <si>
    <t>Operations, Costs and Cost-Effectiveness of Five Insecticide-Treated Net Programs (Eritrea, Malawi, Tanzania, Togo, Senegal) and Two Indoor Residual Spraying Programs (Kwa-Zulu-Natal, Mozambique)</t>
  </si>
  <si>
    <t>Unit costs for house spraying and bednet impregnation with residual insecticides in Colombia: a management tool for the control of vector-borne disease.</t>
  </si>
  <si>
    <t>Joshua Yukich</t>
  </si>
  <si>
    <t>Kroeger A</t>
  </si>
  <si>
    <t>Cost-effectiveness of parenteral artesunate for treating children with severe malaria in sub-Saharan Africa.</t>
  </si>
  <si>
    <t>Relative costs and effectiveness of treating uncomplicated malaria in two rural districts in Zambia: implications for nationwide scale-up of home-based management.</t>
  </si>
  <si>
    <t>Cost-effectiveness of artemisinin combination therapy for uncomplicated malaria in children: data from Papua New Guinea.</t>
  </si>
  <si>
    <t>Cost-effectiveness of three malaria treatment strategies in rural Tigray, Ethiopia where both Plasmodium falciparum and Plasmodium vivax co-dominate.</t>
  </si>
  <si>
    <t>Cost comparison of microscopy vs. empiric treatment for malaria in Southwestern Nigeria: a prospective study.</t>
  </si>
  <si>
    <t>A cost analysis of the use of the rapid, whole-blood, immunochromatographic P.f/P.v assay for the diagnosis of Plasmodium vivax malaria in a rural area of Sri Lanka.</t>
  </si>
  <si>
    <t>Davis WA</t>
  </si>
  <si>
    <t>Lemma H</t>
  </si>
  <si>
    <t>Parikh R</t>
  </si>
  <si>
    <t>Fernando SD</t>
  </si>
  <si>
    <t>Publication Year</t>
  </si>
  <si>
    <t>Study Type (CA, CEA, etc)</t>
  </si>
  <si>
    <t>mal1</t>
  </si>
  <si>
    <t>mal2</t>
  </si>
  <si>
    <t>mal3</t>
  </si>
  <si>
    <t>mal4</t>
  </si>
  <si>
    <t>mal5</t>
  </si>
  <si>
    <t>mal6</t>
  </si>
  <si>
    <t>mal7</t>
  </si>
  <si>
    <t>mal8</t>
  </si>
  <si>
    <t>mal9</t>
  </si>
  <si>
    <t>mal10</t>
  </si>
  <si>
    <t>mal11</t>
  </si>
  <si>
    <t>mal12</t>
  </si>
  <si>
    <t>mal13</t>
  </si>
  <si>
    <t>mal14</t>
  </si>
  <si>
    <t>mal15</t>
  </si>
  <si>
    <t>mal16</t>
  </si>
  <si>
    <t>mal17</t>
  </si>
  <si>
    <t>mal18</t>
  </si>
  <si>
    <t>mal19</t>
  </si>
  <si>
    <t>mal20</t>
  </si>
  <si>
    <t>mal21</t>
  </si>
  <si>
    <t>mal22</t>
  </si>
  <si>
    <t>mal23</t>
  </si>
  <si>
    <t>mal24</t>
  </si>
  <si>
    <t>mal25</t>
  </si>
  <si>
    <t>mal26</t>
  </si>
  <si>
    <t>mal27</t>
  </si>
  <si>
    <t>mal29</t>
  </si>
  <si>
    <t>mal30</t>
  </si>
  <si>
    <t>mal31</t>
  </si>
  <si>
    <t>mal32</t>
  </si>
  <si>
    <t>mal33</t>
  </si>
  <si>
    <t>mal34</t>
  </si>
  <si>
    <t>mal35</t>
  </si>
  <si>
    <t>mal36</t>
  </si>
  <si>
    <t>mal37</t>
  </si>
  <si>
    <t>mal38</t>
  </si>
  <si>
    <t>mal39</t>
  </si>
  <si>
    <t>mal40</t>
  </si>
  <si>
    <t>mal41</t>
  </si>
  <si>
    <t>mal42</t>
  </si>
  <si>
    <t>mal43</t>
  </si>
  <si>
    <t>mal44</t>
  </si>
  <si>
    <t>mal45</t>
  </si>
  <si>
    <t>mal46</t>
  </si>
  <si>
    <t>mal47</t>
  </si>
  <si>
    <t>mal48</t>
  </si>
  <si>
    <t>mal49</t>
  </si>
  <si>
    <t>mal50</t>
  </si>
  <si>
    <t>mal51</t>
  </si>
  <si>
    <t>mal52</t>
  </si>
  <si>
    <t>mal53</t>
  </si>
  <si>
    <t>mal54</t>
  </si>
  <si>
    <t>mal55</t>
  </si>
  <si>
    <t>mal56</t>
  </si>
  <si>
    <t xml:space="preserve">Intervention details and delivery </t>
  </si>
  <si>
    <t>Financial or Economic Cost 
(F or E)</t>
  </si>
  <si>
    <t>CEA</t>
  </si>
  <si>
    <t>Diagnostics</t>
  </si>
  <si>
    <t>Provider</t>
  </si>
  <si>
    <t>F</t>
  </si>
  <si>
    <t>per patient diagnosed</t>
  </si>
  <si>
    <t>List of units</t>
  </si>
  <si>
    <t>per net distributed</t>
  </si>
  <si>
    <t>per distribution</t>
  </si>
  <si>
    <t>per treated net year</t>
  </si>
  <si>
    <t>per person protected</t>
  </si>
  <si>
    <t>per house sprayed</t>
  </si>
  <si>
    <t>per person treated (compliant)</t>
  </si>
  <si>
    <t>per person treated (all)</t>
  </si>
  <si>
    <t>per patient diagnosed and treated</t>
  </si>
  <si>
    <t>per patient diagnosed and treated correctly</t>
  </si>
  <si>
    <t>per patient treated</t>
  </si>
  <si>
    <t>per per year for treatment</t>
  </si>
  <si>
    <t>per person</t>
  </si>
  <si>
    <t>per intervention</t>
  </si>
  <si>
    <t>IPT</t>
  </si>
  <si>
    <t>E</t>
  </si>
  <si>
    <t>IPTc, SP bimonthly (6 months =&gt; 3 doses), Community based Volunteer</t>
  </si>
  <si>
    <t>IPTc, AQ &amp; AS monthly (6 doses), Community based Volunteer</t>
  </si>
  <si>
    <t>IPTc, AQ &amp; AS monthly (3 doses), Community based Volunteer</t>
  </si>
  <si>
    <t>IPTc, SP bimonthly (3 doses), Community based Volunteer</t>
  </si>
  <si>
    <t>CA</t>
  </si>
  <si>
    <t>Multiple</t>
  </si>
  <si>
    <t>LLIN, Campaign</t>
  </si>
  <si>
    <t>LLIN, ANC</t>
  </si>
  <si>
    <t>Provider and Societal</t>
  </si>
  <si>
    <t>LLN, ANC</t>
  </si>
  <si>
    <t>LLN, Social Marketing</t>
  </si>
  <si>
    <t>ITN</t>
  </si>
  <si>
    <t>ITN, Social Marketing</t>
  </si>
  <si>
    <t>ITN, Government</t>
  </si>
  <si>
    <t>Cost-effectiveness analysis of the available strategies for diagnosing malaria in outpatient clinics in Zambia.</t>
  </si>
  <si>
    <t>Microscopy</t>
  </si>
  <si>
    <t>RDT</t>
  </si>
  <si>
    <t>Clinical, ACT Treatment</t>
  </si>
  <si>
    <t>Microscopy, ACT Treatment</t>
  </si>
  <si>
    <t>RDT, ACT Treatment</t>
  </si>
  <si>
    <t>IPTi, SP (Costs for 1 dose), 2,3,9 months with Epi</t>
  </si>
  <si>
    <t>IPTi, SP (Costs for 1 dose), 3,4,9 months with EPi</t>
  </si>
  <si>
    <t>IPTi, SP (Costs for 1 dose), 2,3,9 months with EPi</t>
  </si>
  <si>
    <t>Hospital Treatment for Severe Malaria, Artesunate</t>
  </si>
  <si>
    <t>Hospital Treatment for Severe Malaria, Quinine</t>
  </si>
  <si>
    <t>Treatment for Malaria in National Hospital</t>
  </si>
  <si>
    <t>Treatment for Malaria in District Hospital</t>
  </si>
  <si>
    <t>Early Warning System for Malaria</t>
  </si>
  <si>
    <t>IRS</t>
  </si>
  <si>
    <t>IRS, Deltamethrin (K-Othrin), Lambdacyhalothrin (Icon)</t>
  </si>
  <si>
    <t>ITN, Government - Social Marketing</t>
  </si>
  <si>
    <t>School based IPTc, SP (costs for 1 year = 3 doses)</t>
  </si>
  <si>
    <t>IPTi, SP (costs are for 1 dose), 2,3,9 months with EPI</t>
  </si>
  <si>
    <t>Community based IPTp, SP (2 doses)</t>
  </si>
  <si>
    <t>Health Centre based IPTp, SP (2 doses)</t>
  </si>
  <si>
    <t>Malaria Treatment with Outreach team, ACT</t>
  </si>
  <si>
    <t>Malaria Treatment with Village worker, ACT</t>
  </si>
  <si>
    <t>River Basins below Dams, Larvicide, Temephos</t>
  </si>
  <si>
    <t>River Basins below Dams, Larvivorous Fish, Temephos</t>
  </si>
  <si>
    <t>River Basins below Dams, Larvivorous Fish, Poecilia reticulata (guppy) - no surveillance</t>
  </si>
  <si>
    <t>River Basins below Dams, Larvivorous Fish, Poecilia reticulata (guppy) - Community Application</t>
  </si>
  <si>
    <t>Net Distributed, LLIN</t>
  </si>
  <si>
    <t>LLIN, Voucher Scheme</t>
  </si>
  <si>
    <t>Health Centre based treatment for Uncomplicated Malaria, ACTs: SP+AS or AL</t>
  </si>
  <si>
    <t>Health Centre (Outpatient Facility) treatment for Uncomplicated Malaria. AL,SP</t>
  </si>
  <si>
    <t>Health Centre treatment for Uncomplicated Malaria, ACTs: SP+AS or AL</t>
  </si>
  <si>
    <t>Hospital treatment for Malaria, SP</t>
  </si>
  <si>
    <t>Hospital treatment for Malaria, AQ</t>
  </si>
  <si>
    <t>Hospital treatment for Malaria, AQ+SP</t>
  </si>
  <si>
    <t>Hospital treatment for Malaria, AQ+Artesunate</t>
  </si>
  <si>
    <t>Hospital treatment for Malaria, AL</t>
  </si>
  <si>
    <t>Euro</t>
  </si>
  <si>
    <t>Community Health Worker based treatment AS+AQ, RDT</t>
  </si>
  <si>
    <t>Community Health Worker based treatment AS+AQ, Presumptive</t>
  </si>
  <si>
    <t>ITN, Measles Vaccination</t>
  </si>
  <si>
    <t>Outpatient treatment (in Manguzi Subdistrict) for Uncomplicated Malaria, SP</t>
  </si>
  <si>
    <t>Inpatient treatment (in Manguzi Subdistrict) for Uncomplicated Malaria, SP</t>
  </si>
  <si>
    <t>Outpatient treatment (in Manguzi Subdistrict) for Uncomplicated Malaria, AL</t>
  </si>
  <si>
    <t>Inpatient treatment (in Manguzi Subdistrict) for Uncomplicated Malaria, AL</t>
  </si>
  <si>
    <t>Employer ITN Campaign - Subsidized</t>
  </si>
  <si>
    <t>ITN Campaign</t>
  </si>
  <si>
    <t>IRS Spray Campaign, Ficam &amp; Propoxur</t>
  </si>
  <si>
    <t>IRS Spray Campaign, Ficam</t>
  </si>
  <si>
    <t>Hospital treatment for Malaria, Chloroquine</t>
  </si>
  <si>
    <t>Hospital treatment for Malaria, Mefloquine</t>
  </si>
  <si>
    <t>Hospital treatment for Malaria, Co-Artemether</t>
  </si>
  <si>
    <t>Mobile Malaria Clinics, Microscopy &amp; ACT</t>
  </si>
  <si>
    <t>Mobile Malaria Clinics, RDT, Optimal &amp; ACT</t>
  </si>
  <si>
    <t>Mobile Malaria Clinics, RDT, ICT &amp; ACT</t>
  </si>
  <si>
    <t>Hospital Treatment for Malaria</t>
  </si>
  <si>
    <t>Societal</t>
  </si>
  <si>
    <t>Highly Subsidized ITN Campaign</t>
  </si>
  <si>
    <t>ITN, ANC</t>
  </si>
  <si>
    <t>Health Centre treatment for Uncomplicated Malaria, CQ</t>
  </si>
  <si>
    <t>Health Centre treatment for Uncomplicated Malaria, SP</t>
  </si>
  <si>
    <t>Campaign based ITN - Retreatment only</t>
  </si>
  <si>
    <t>ANC based ITPp, CQ - primigravidae (2 doses)</t>
  </si>
  <si>
    <t>ANC based ITPp, SP - primigravidae (2 doses)</t>
  </si>
  <si>
    <t xml:space="preserve">ITN, Community Distribution </t>
  </si>
  <si>
    <t>Sicuri E</t>
  </si>
  <si>
    <t>ANC Clinic based IPTp, SP (2 doses) - with ITN</t>
  </si>
  <si>
    <t>Government - Discount Voucher &amp; NGO-UNICEF, LLIN</t>
  </si>
  <si>
    <t>ANC &amp; U5 children, ITN</t>
  </si>
  <si>
    <t>ITN, Community targeted by Health Centre - Twice Yearly</t>
  </si>
  <si>
    <t>Diagnosis with Home Management, ACT Treatment</t>
  </si>
  <si>
    <t>Diagnosis at Health Facility, ACT Treatment</t>
  </si>
  <si>
    <t>Clinical Treatment of Uncomplicated P. Falciparum, CQ &amp; SP</t>
  </si>
  <si>
    <t>Clinical Treatment of Uncomplicated P. Falciparum, ART &amp; SP</t>
  </si>
  <si>
    <t>Clinical Treatment of Uncomplicated P. Falciparum, DHA &amp; PQ</t>
  </si>
  <si>
    <t>Clinical Treatment of Uncomplicated P. Falciparum, AL</t>
  </si>
  <si>
    <t>Health post based Presumptive treatment, AL</t>
  </si>
  <si>
    <t>Health post based RDT and referral where necessary, AL &amp; CQ</t>
  </si>
  <si>
    <t>Hospital based Clinical Diagnosis, ART &amp; AQ</t>
  </si>
  <si>
    <t>Hospital based Clinical Diagnosis, ART &amp; SP</t>
  </si>
  <si>
    <t>Hospital based Giemsa Smear Diagnosis, ART &amp; AQ</t>
  </si>
  <si>
    <t>Hospital based Giemsa Smear Diagnosis, ART &amp; SP</t>
  </si>
  <si>
    <t>Health Facility based microscopy of blood smears, Test for P. vivax</t>
  </si>
  <si>
    <t>Health Facility based RDT: immunochromatographic text (ICT), Test for P. vivax</t>
  </si>
  <si>
    <t>Treatment</t>
  </si>
  <si>
    <t>New</t>
  </si>
  <si>
    <t>quinine for InPatient Treatment of severe malaria</t>
  </si>
  <si>
    <t>artesunate for InPatient Treatment of severe malaria</t>
  </si>
  <si>
    <t>Malaria prevention in highland Kenya: indoor residual house-spraying vs. insecticide-treated bednets.</t>
  </si>
  <si>
    <t>Coverage, adherence and costs of intermittent preventive treatment of malaria in children employing different delivery strategies in Jasikan district, Ghana</t>
  </si>
  <si>
    <t>Patouillard E</t>
  </si>
  <si>
    <t>VHW community based delivery IPTc, SP&amp;AQ (4 courses)</t>
  </si>
  <si>
    <t>VHW facility based delivery IPTc, SP&amp;AQ (4 courses)</t>
  </si>
  <si>
    <t>Outpatient IPTc, SP&amp;AQ (4 courses)</t>
  </si>
  <si>
    <t>EPI based IPTc, SP&amp;AQ (4 courses)</t>
  </si>
  <si>
    <t>Lack of cost-savings from Rapid Diagnostic Test for malaria in Dar es Salaam, Tanzania (PhD thesis)</t>
  </si>
  <si>
    <t>Health Facility based microscopy with ACT Treatment</t>
  </si>
  <si>
    <t>Health Facility based RDT with ACT Treatment</t>
  </si>
  <si>
    <t>Highly Subsidized Campaign, Deltamethrin</t>
  </si>
  <si>
    <t>Ethiopia being used as a proxy for Eritria, for which there is no data</t>
  </si>
  <si>
    <t>Euro Area</t>
  </si>
  <si>
    <t>Botswana used as a proxy for Zimbabwe</t>
  </si>
  <si>
    <t>ITN, Community Distribution</t>
  </si>
  <si>
    <t>IRS/ITN</t>
  </si>
  <si>
    <t>IRS, DDT</t>
  </si>
  <si>
    <t>Pyrethroid, Community Distribution</t>
  </si>
  <si>
    <t>Currency year was 1995, we changed this to 2000 because that is the year our currency inflator starts</t>
  </si>
  <si>
    <t>Community Health Worker based treatment AS+AQ, Presumptive (Same for prevalence 25%, 50%, 75%)</t>
  </si>
  <si>
    <t>mal57</t>
  </si>
  <si>
    <t>mal58</t>
  </si>
  <si>
    <t>mal59</t>
  </si>
  <si>
    <t>Costing of Uganda ITN activities - Report of a Consultation</t>
  </si>
  <si>
    <t>Costing of ZMCP ITN Program - Report of a Consultation</t>
  </si>
  <si>
    <t>Costing of PSI-Kenya ITN Program - Report of a Consultation</t>
  </si>
  <si>
    <t>WHO</t>
  </si>
  <si>
    <t>LLIN-GF, PermaNet Olyset Campaign</t>
  </si>
  <si>
    <t>LLIN-UNICEF, Campaign</t>
  </si>
  <si>
    <t>LLIN, ANC Clinics - Free &amp; Subsidized</t>
  </si>
  <si>
    <t>LLIN, Children &lt;5 - Free &amp; Subsidized</t>
  </si>
  <si>
    <t>LLIN, All household members</t>
  </si>
  <si>
    <t>ANC based delivery LLIN (Permanet, Olyset)</t>
  </si>
  <si>
    <t>Rural based delivery LLIN (Permanet, Olyset)</t>
  </si>
  <si>
    <t>Urban based delivery LLIN (Permanet, Olyset)</t>
  </si>
  <si>
    <t>Snowball</t>
  </si>
  <si>
    <t>Other Volumes</t>
  </si>
  <si>
    <t>Cost-effectiveness analysis of rapid diagnostic test, microscopy and syndromic approach in the diagnosis of Malaria in Nigeria: Implications for scaling-up deployment of ACT</t>
  </si>
  <si>
    <t>D0110</t>
  </si>
  <si>
    <t>Benjamin SC Uzochukwu</t>
  </si>
  <si>
    <t>RDT/ACT</t>
  </si>
  <si>
    <t>Consumer and Provider</t>
  </si>
  <si>
    <t>D117</t>
  </si>
  <si>
    <t>Modeling the financial and clinical implications of malaria rapid diagnostic tests in the case-management of older children and adults in Kenya</t>
  </si>
  <si>
    <t xml:space="preserve"> </t>
  </si>
  <si>
    <t>D233</t>
  </si>
  <si>
    <t>Two strategies for the delivery of IPTc in an area of seasonal malaria transmission in The Gambia: A randomised controlled trial</t>
  </si>
  <si>
    <t>Kalifa A. Bojang</t>
  </si>
  <si>
    <t>D0267</t>
  </si>
  <si>
    <t>Over-diagnosis of malaria by microscopy in the Kilombero Valley, southern Tanzania: An evaluation of the utility and cost-effectiveness of rapid diagnostic tests</t>
  </si>
  <si>
    <t>RDTs</t>
  </si>
  <si>
    <t>Kelly Harchut</t>
  </si>
  <si>
    <t>D0340</t>
  </si>
  <si>
    <t>Rapid diagnostic tests for the home-based management of malaria, in a high-transmission area</t>
  </si>
  <si>
    <t>M. L. Wilcox</t>
  </si>
  <si>
    <t>UD1</t>
  </si>
  <si>
    <t>Costs and cost-effectiveness of a mobile phone text-message reminder programmes to improve health workers' adherence to malaria guidelines in Kenya</t>
  </si>
  <si>
    <t>Dejan Zurovac</t>
  </si>
  <si>
    <t>Text Reminder Program</t>
  </si>
  <si>
    <t>UD2</t>
  </si>
  <si>
    <t>Large-scale use of mosquito larval source management for malaria control in Africa: a cost analysis</t>
  </si>
  <si>
    <t>Eve Worrall</t>
  </si>
  <si>
    <t>LSM (larval source management)</t>
  </si>
  <si>
    <t>UD3</t>
  </si>
  <si>
    <t>Regional and temporal trends in malaria commodity costs: an analysis of Global Fund data for 79 countries</t>
  </si>
  <si>
    <t>Francis Wafula</t>
  </si>
  <si>
    <t>LLIN/RDT/AL (artemether/lumefantrine)</t>
  </si>
  <si>
    <t>UD4</t>
  </si>
  <si>
    <t>Modeling the cost effectiveness of malaria control interventions in the highlands of western Kenya</t>
  </si>
  <si>
    <t>Erin M. Stuckey</t>
  </si>
  <si>
    <t>LLIN/IRS/AL</t>
  </si>
  <si>
    <t xml:space="preserve">Preliminary enquiry into the availability, price and quality of malaria rapid diagnostic tests in the private health sector of six malaria-endemic countries </t>
  </si>
  <si>
    <t>A. Albertini</t>
  </si>
  <si>
    <t>UD7</t>
  </si>
  <si>
    <t>Access to artemisinin-combination therapy (ACT) and other anti-malarials: National policy and markets in Sierra Leone</t>
  </si>
  <si>
    <t>John H. Amuasi</t>
  </si>
  <si>
    <t>ACT</t>
  </si>
  <si>
    <t>Hospitalizations and costs incurred at the facility level after scale-up of malaria control: Pre-post comparisons from two hospitals in Zambia</t>
  </si>
  <si>
    <t>Alison B. Comfort</t>
  </si>
  <si>
    <t>UD12</t>
  </si>
  <si>
    <t>Cost-effectiveness of diagnostic for malaria in extra-Amazon region, Brazil</t>
  </si>
  <si>
    <t>Maria Regina F de Oliveira</t>
  </si>
  <si>
    <t>UD13</t>
  </si>
  <si>
    <t>Cost analysis of school-based intermittent screening and treatment of malaria in Kenya</t>
  </si>
  <si>
    <t>Thomas L Drake</t>
  </si>
  <si>
    <t>IST</t>
  </si>
  <si>
    <t>UD14</t>
  </si>
  <si>
    <t>Cost-effectiveness oanalysis of three health interventions to prevent malaria in pregnancy in an area of low transmission in Uganda</t>
  </si>
  <si>
    <t>Kristian Shultz Hansen</t>
  </si>
  <si>
    <t>IPTp (pregnancy)/ITN</t>
  </si>
  <si>
    <t>Cost of community integrated prevention campaign for malaria, HIV, and diarrhea in rural Kenya</t>
  </si>
  <si>
    <t>James G Kahn</t>
  </si>
  <si>
    <t>UD16</t>
  </si>
  <si>
    <t>Programme level implementation of malaria rapid diagnostic tests (RDTs) use: outcomes and cost of training health workers at lower level health care facilities in Uganda</t>
  </si>
  <si>
    <t>Daniel J Kyabayinze</t>
  </si>
  <si>
    <t>RDT Training</t>
  </si>
  <si>
    <t>UD17</t>
  </si>
  <si>
    <t>Cost of treating inpatient falciparum malaria on the Thai-Myanmar border</t>
  </si>
  <si>
    <t>Shwe Sin Kyaw</t>
  </si>
  <si>
    <t>Parenteral Artesunate/Quinine</t>
  </si>
  <si>
    <t>Elisa Sicuri</t>
  </si>
  <si>
    <t>UD19</t>
  </si>
  <si>
    <t>Economic evaluation of a cluster randomized trial of interventions to improve health workers' practice in diagnosing and treating uncomplicated malaria in Cameroon</t>
  </si>
  <si>
    <t>Lindsay Mangham-Jefferies</t>
  </si>
  <si>
    <t>UD20</t>
  </si>
  <si>
    <t>Cost-effectiveness of dihydroartemisinin-piperaquine compared with artemether-lumefantrine for treating uncomplicated malaria in children at a district hospital in Tanzania</t>
  </si>
  <si>
    <t>Amani T Mori</t>
  </si>
  <si>
    <t>DhP/AL</t>
  </si>
  <si>
    <t>UD21</t>
  </si>
  <si>
    <t>The economic burden of malaria on households and the health system in Enugu State southeast Nigeria</t>
  </si>
  <si>
    <t>Obinna Onwujekwe</t>
  </si>
  <si>
    <t>Column1</t>
  </si>
  <si>
    <t>In/Outpatient Department Stays</t>
  </si>
  <si>
    <t>UD22</t>
  </si>
  <si>
    <t>Cost-effectiveness of long-lasting insecticide-treated hammocks in prevention malaria in south-central Vietnam</t>
  </si>
  <si>
    <t>Chantal M. Morel</t>
  </si>
  <si>
    <t>ITHs (Long-Lasting Insecticide-Treated Hammocks)</t>
  </si>
  <si>
    <t>UD23</t>
  </si>
  <si>
    <t>The economic costs of malaria in children in three sub-Saharan countries: Ghana, Tanzania and Kenya</t>
  </si>
  <si>
    <t>Provider/Patient/Societal</t>
  </si>
  <si>
    <t>UD27</t>
  </si>
  <si>
    <t>Cost-effectiveness of malaria microscopy and rapid diagnostic tests versus presumptive diagnosis: implications for malaria control in Uganda</t>
  </si>
  <si>
    <t>Vincent Batwala</t>
  </si>
  <si>
    <t>Malaria Microscopy &amp; RDTs vs. Presumptive Diagnosis</t>
  </si>
  <si>
    <t>UD29</t>
  </si>
  <si>
    <t>Modelling the cost-effectiveness of mass screening and treatment for reducing plasmodium falciparum malaria burden</t>
  </si>
  <si>
    <t>Valerie Crowell</t>
  </si>
  <si>
    <t>MSAT</t>
  </si>
  <si>
    <t>UD10</t>
  </si>
  <si>
    <t>UD15</t>
  </si>
  <si>
    <t>Mean total patient cost (Drugs, consultation, registration; RDT; Microscopy)</t>
  </si>
  <si>
    <t>RDT/AL</t>
  </si>
  <si>
    <t>Delivery of IPTc (intermittent preventive treatment for children) by VHWs (village health workers)</t>
  </si>
  <si>
    <t>Delivery of IPTc (intermittent preventive treatment for children) by RCH (reproductive and child health) trekking teams</t>
  </si>
  <si>
    <t xml:space="preserve">Outpatient, when AL (artemether-lumefantrine treatment policy) exist in health facilities (high malaria transmission area) </t>
  </si>
  <si>
    <t xml:space="preserve">Outpatient, when AL (artemether-lumefantrine treatment policy) and RDTs exist (high malaria transmission area) </t>
  </si>
  <si>
    <t xml:space="preserve">Outpatient, when AL (artemether-lumefantrine treatment policy) and RDTs exist and clinicians follow revised clinical practices (high malaria transmission area) </t>
  </si>
  <si>
    <t xml:space="preserve">Outpatient, when AL (artemether-lumefantrine treatment policy) exist in health facilities (low malaria transmission area) </t>
  </si>
  <si>
    <t>Outpatient, when AL (artemether-lumefantrine treatment policy) and RDTs exist (low malaria transmission area)</t>
  </si>
  <si>
    <t xml:space="preserve">Outpatient, when AL (artemether-lumefantrine treatment policy) and RDTs exist and clinicians follow revised clinical practices (low malaria transmission area) </t>
  </si>
  <si>
    <t>ALu at pharmacy for ages 0-3</t>
  </si>
  <si>
    <t>ALu at pharmacy for ages 4-8</t>
  </si>
  <si>
    <t>ALu at pharmacy for ages 9-14</t>
  </si>
  <si>
    <t>ALu at pharmacy for ages 15+</t>
  </si>
  <si>
    <t>Treat-all strategy: artesunate-amodiaquine combination for all ages (mean cost per presumptive malarial episode)</t>
  </si>
  <si>
    <t>Treat-all strategy: artesunate-amodiaquine combination for ages &gt;5 (mean cost per presumptive malarial episode)</t>
  </si>
  <si>
    <t>Treat-all strategy: artesunate-amodiaquine combination for ages 0-5 (mean cost per presumptive malarial episode)</t>
  </si>
  <si>
    <t>CG LSM in Low transmission area, Dar es Salaam</t>
  </si>
  <si>
    <t>CG LSM in Mid transmission area, Dar es Salaam</t>
  </si>
  <si>
    <t>CG LSM in High transmission area, Dar es Salaam</t>
  </si>
  <si>
    <t>CG (custom granule formations - knapsack sprayers) LSM (larval source management) in Low transmission area, Dar es Salaam</t>
  </si>
  <si>
    <t>WG  (water dispersable granule - hand application) LSM in Low transmission area, Vihiga</t>
  </si>
  <si>
    <t>WG LSM in Low transmission area, Vihiga</t>
  </si>
  <si>
    <t>WG LSM in Mid transmission area, Vihiga</t>
  </si>
  <si>
    <t>WG LSM in High transmission area, Vihiga</t>
  </si>
  <si>
    <t>CG LSM in Low transmission area, Vihiga</t>
  </si>
  <si>
    <t>CG LSM in Mid transmission area, Vihiga</t>
  </si>
  <si>
    <t>CG LSM in High transmission area, Vihiga</t>
  </si>
  <si>
    <t>WG LSM in Low transmission area, Mbita</t>
  </si>
  <si>
    <t>WG LSM in Mid transmission area, Mbita</t>
  </si>
  <si>
    <t>WG LSM in High transmission area, Mbita</t>
  </si>
  <si>
    <t>CG LSM in Low transmission area, Mbita</t>
  </si>
  <si>
    <t>CG LSM in Mid transmission area, Mbita</t>
  </si>
  <si>
    <t>CG LSM in High transmission area, Mbita</t>
  </si>
  <si>
    <t>UD6</t>
  </si>
  <si>
    <t xml:space="preserve">LLINs in Latin America/Caribbean </t>
  </si>
  <si>
    <t>LLINs in Eastern Europe/Central Asia</t>
  </si>
  <si>
    <t>LLINs in North Africa/Middle East</t>
  </si>
  <si>
    <t>LLINs in South Asia</t>
  </si>
  <si>
    <t>LLINs in SSA (sub-Saharan Africa): East Africa</t>
  </si>
  <si>
    <t>LLINs in SSA: Southern Africa</t>
  </si>
  <si>
    <t>LLINs in SSA: West and Central Africa</t>
  </si>
  <si>
    <t>RDT kits in Eastern Europe/Central Asia</t>
  </si>
  <si>
    <t xml:space="preserve">RDT kits in Latin America/Caribbean </t>
  </si>
  <si>
    <t>RDT kits in North Africa/Middle East</t>
  </si>
  <si>
    <t>RDT kits in South Asia</t>
  </si>
  <si>
    <t>RDT kits in SSA (sub-Saharan Africa): East Africa</t>
  </si>
  <si>
    <t>RDT kits in SSA: Southern Africa</t>
  </si>
  <si>
    <t>RDT kits in SSA: West and Central Africa</t>
  </si>
  <si>
    <t>AL anti-malarial in Eastern Europe/Central Asia</t>
  </si>
  <si>
    <t xml:space="preserve">AL anti-malarial in Latin America/Caribbean </t>
  </si>
  <si>
    <t>AL anti-malarial in North Africa/Middle East</t>
  </si>
  <si>
    <t>AL anti-malarial in South Asia</t>
  </si>
  <si>
    <t>AL anti-malarial in SSA (sub-Saharan Africa): East Africa</t>
  </si>
  <si>
    <t>AL anti-malarial in SSA: Southern Africa</t>
  </si>
  <si>
    <t>AL anti-malarial in SSA: West and Central Africa</t>
  </si>
  <si>
    <t>Currency</t>
  </si>
  <si>
    <t>Economic vs. financial cost</t>
  </si>
  <si>
    <t>LLIN - mass campaign through community organizations</t>
  </si>
  <si>
    <t>IRS - annual mass campaign</t>
  </si>
  <si>
    <t>RDT median price per test in Nigeria</t>
  </si>
  <si>
    <t>RDT in Senegal</t>
  </si>
  <si>
    <t>RDT in Tanzania</t>
  </si>
  <si>
    <t xml:space="preserve">RDT in Philippines </t>
  </si>
  <si>
    <t>RDT in Peru</t>
  </si>
  <si>
    <t>Public sector artesunate-amodiaquine</t>
  </si>
  <si>
    <t>Public sector quinine injection</t>
  </si>
  <si>
    <t>Public sector quinine tablets</t>
  </si>
  <si>
    <t>Public sector artemether</t>
  </si>
  <si>
    <t>Public sector sulphadoxine-pyrimethamine</t>
  </si>
  <si>
    <t>Public sector non-policy antimalarials</t>
  </si>
  <si>
    <t>Private sector artesunate-amodiaquine</t>
  </si>
  <si>
    <t>Private sector artemether-lumefantrine</t>
  </si>
  <si>
    <t>Private sector quinine injection</t>
  </si>
  <si>
    <t>Private sector quinine tablets</t>
  </si>
  <si>
    <t>Private sector artemether</t>
  </si>
  <si>
    <t>Private sector sulphadoxine-pyrimethamine</t>
  </si>
  <si>
    <t>Private sector non-policy antimalarials</t>
  </si>
  <si>
    <t>NGO sector artesunate-amodiaquine</t>
  </si>
  <si>
    <t>NGO sector artemether-lumefantrine</t>
  </si>
  <si>
    <t>NGO sector quinine injection</t>
  </si>
  <si>
    <t>NGO sector quinine tablets</t>
  </si>
  <si>
    <t>NGO sector artemether</t>
  </si>
  <si>
    <t>NGO sector sulphadoxine-pyrimethamine</t>
  </si>
  <si>
    <t>NGO sector non-policy antimalarials</t>
  </si>
  <si>
    <t>2008 = base year prices, though exist prices for 2003-2008 individually</t>
  </si>
  <si>
    <t>All prices using USD 2008 as base year</t>
  </si>
  <si>
    <t>Thick smear Microscopy, shared-use</t>
  </si>
  <si>
    <t>Thick smear Microscopy, exclusive-use</t>
  </si>
  <si>
    <t>RDT, First Response Malaria Combo</t>
  </si>
  <si>
    <t>RDT, Parascreen</t>
  </si>
  <si>
    <t>RDT, SD Bioline FK60</t>
  </si>
  <si>
    <t>RDT, CareStart</t>
  </si>
  <si>
    <t>RDT, ICT BinaxNOW</t>
  </si>
  <si>
    <t>2003 &lt;6 (estimates per) inpatient uncomplicated malaria</t>
  </si>
  <si>
    <t>2003 &lt;6 inpatient severe malaria</t>
  </si>
  <si>
    <t>2003 &lt;6 inpatient malaria with anemia</t>
  </si>
  <si>
    <t>2003 &lt;6 inpatient malaria with severe anemia</t>
  </si>
  <si>
    <t>2003 &lt;6 inpatient cerebral malaria</t>
  </si>
  <si>
    <t>2003 &lt;6 inpatient cerebral malaria with moderate anemia</t>
  </si>
  <si>
    <t>2003 &lt;6 inpatient cerebral malaria with severe anemia</t>
  </si>
  <si>
    <t>2004 &lt;6 (estimates per) inpatient uncomplicated malaria</t>
  </si>
  <si>
    <t>2004 &lt;6 inpatient severe malaria</t>
  </si>
  <si>
    <t>2004 &lt;6 inpatient malaria with anemia</t>
  </si>
  <si>
    <t>2004 &lt;6 inpatient malaria with severe anemia</t>
  </si>
  <si>
    <t>2004 &lt;6 inpatient cerebral malaria</t>
  </si>
  <si>
    <t>2004 &lt;6 inpatient cerebral malaria with moderate anemia</t>
  </si>
  <si>
    <t>2004 &lt;6 inpatient cerebral malaria with severe anemia</t>
  </si>
  <si>
    <t>2005 &lt;6 (estimates per) inpatient uncomplicated malaria</t>
  </si>
  <si>
    <t>2005 &lt;6 inpatient severe malaria</t>
  </si>
  <si>
    <t>2005 &lt;6 inpatient malaria with anemia</t>
  </si>
  <si>
    <t>2005 &lt;6 inpatient malaria with severe anemia</t>
  </si>
  <si>
    <t>2005 &lt;6 inpatient cerebral malaria</t>
  </si>
  <si>
    <t>2005 &lt;6 inpatient cerebral malaria with moderate anemia</t>
  </si>
  <si>
    <t>2005 &lt;6 inpatient cerebral malaria with severe anemia</t>
  </si>
  <si>
    <t>2006 &lt;6 (estimates per) inpatient uncomplicated malaria</t>
  </si>
  <si>
    <t>2006 &lt;6 inpatient severe malaria</t>
  </si>
  <si>
    <t>2006 &lt;6 inpatient malaria with anemia</t>
  </si>
  <si>
    <t>2006 &lt;6 inpatient malaria with severe anemia</t>
  </si>
  <si>
    <t>2006 &lt;6 inpatient cerebral malaria</t>
  </si>
  <si>
    <t>2006 &lt;6 inpatient cerebral malaria with moderate anemia</t>
  </si>
  <si>
    <t>2006 &lt;6 inpatient cerebral malaria with severe anemia</t>
  </si>
  <si>
    <t>2007 &lt;6 (estimates per) inpatient uncomplicated malaria</t>
  </si>
  <si>
    <t>2007 &lt;6 inpatient severe malaria</t>
  </si>
  <si>
    <t>2007 &lt;6 inpatient malaria with anemia</t>
  </si>
  <si>
    <t>2007 &lt;6 inpatient malaria with severe anemia</t>
  </si>
  <si>
    <t>2007 &lt;6 inpatient cerebral malaria</t>
  </si>
  <si>
    <t>2007 &lt;6 inpatient cerebral malaria with moderate anemia</t>
  </si>
  <si>
    <t>2007 &lt;6 inpatient cerebral malaria with severe anemia</t>
  </si>
  <si>
    <t>2008 &lt;6 (estimates per) inpatient uncomplicated malaria</t>
  </si>
  <si>
    <t>2008 &lt;6 inpatient severe malaria</t>
  </si>
  <si>
    <t>2008 &lt;6 inpatient malaria with anemia</t>
  </si>
  <si>
    <t>2008 &lt;6 inpatient malaria with severe anemia</t>
  </si>
  <si>
    <t>2008 &lt;6 inpatient cerebral malaria</t>
  </si>
  <si>
    <t>2008 &lt;6 inpatient cerebral malaria with moderate anemia</t>
  </si>
  <si>
    <t>2008 &lt;6 inpatient cerebral malaria with severe anemia</t>
  </si>
  <si>
    <t>Prevention services</t>
  </si>
  <si>
    <t>Divided costs in "Scaled-up replication (SUR)," page 5/8, 2nd paragraph</t>
  </si>
  <si>
    <t>IPTp-SP (intermittent preventive treatment in pregnant women) (with sulfadoxine/pyrimethamine)</t>
  </si>
  <si>
    <t>LLIN, preventive education materials, water filter</t>
  </si>
  <si>
    <t xml:space="preserve">All patients, inpatient artesunate treatment for falciparum malaria </t>
  </si>
  <si>
    <t xml:space="preserve">All patients, inpatient quinine treatment for falciparum malaria </t>
  </si>
  <si>
    <t xml:space="preserve">Uncomplicated malaria patients, inpatient artesunate treatment for falciparum malaria </t>
  </si>
  <si>
    <t xml:space="preserve">Uncomplicated malaria patients,  inpatient quinine treatment for falciparum malaria </t>
  </si>
  <si>
    <t xml:space="preserve">Severe malaria patients, inpatient artesunate treatment for falciparum malaria </t>
  </si>
  <si>
    <t xml:space="preserve">Severe malaria patients, inpatient quinine treatment for falciparum malaria </t>
  </si>
  <si>
    <t>DP (dihydroartemisinin-piperaquine), uncomplicated malaria, children</t>
  </si>
  <si>
    <t>AL (artemether-lumefantrine), uncomplicated malaria, children</t>
  </si>
  <si>
    <t>Uncomplicated malaria, children</t>
  </si>
  <si>
    <t>Malaria hospitalization, children</t>
  </si>
  <si>
    <t>Cerebral malaria, children</t>
  </si>
  <si>
    <t>Sequelae, children</t>
  </si>
  <si>
    <t>Outpatient, microscopy diagnosis</t>
  </si>
  <si>
    <t xml:space="preserve">Outpatient, microscopy, AL (artemether-lumefantrine) </t>
  </si>
  <si>
    <t>Outpatient, microscopy, OPD (outpatient department) treatment visit, with AL only</t>
  </si>
  <si>
    <t>Outpatient, microscopy, OPD treatment visit, with AL + antibiotic/analgesic</t>
  </si>
  <si>
    <t>Outpatient, microscopy, antibiotics/analgesics</t>
  </si>
  <si>
    <t>Outpatient, microscopy, OPD treatment visit, with antibiotic/analgesic</t>
  </si>
  <si>
    <t>Outpatient, RDT diagnosis</t>
  </si>
  <si>
    <t xml:space="preserve">Outpatient, RDT AL (artemether-lumefantrine) </t>
  </si>
  <si>
    <t>Outpatient, RDT antibiotics/analgesics</t>
  </si>
  <si>
    <t>Outpatient, RDT OPD (outpatient department) treatment visit, with AL only</t>
  </si>
  <si>
    <t>Outpatient, RDT OPD treatment visit, with AL + antibiotic/analgesic</t>
  </si>
  <si>
    <t>Outpatient, RDT OPD treatment visit, with antibiotic/analgesic</t>
  </si>
  <si>
    <t>Outpatient, presumptive diagnosis</t>
  </si>
  <si>
    <t xml:space="preserve">Outpatient, presumptive AL (artemether-lumefantrine) </t>
  </si>
  <si>
    <t>Outpatient, presumptive antibiotics/analgesics</t>
  </si>
  <si>
    <t>Outpatient, presumptive OPD (outpatient department) treatment visit, with AL only</t>
  </si>
  <si>
    <t>Outpatient, presumptive OPD treatment visit, with AL + antibiotic/analgesic</t>
  </si>
  <si>
    <t>Outpatient, presumptive OPD treatment visit, with antibiotic/analgesic</t>
  </si>
  <si>
    <t>Regional</t>
  </si>
  <si>
    <t>Health post based RDT: AL for Pf, CQ for the rest, AL &amp; CQ</t>
  </si>
  <si>
    <t>Malaria Treatment</t>
  </si>
  <si>
    <t>Total cost to treat a febrile patient in Current Practice: Including consulation and if applicable, microscopy, RDT, and treatment</t>
  </si>
  <si>
    <t>Total cost to treat a febrile patient with "basic training": Including consulation and if applicable, microscopy, RDT, and treatment</t>
  </si>
  <si>
    <t>Total cost to treat a febrile patient with "Enhanced Training": Including consulation and if applicable, microscopy, RDT, and treatment</t>
  </si>
  <si>
    <t>Row Labels</t>
  </si>
  <si>
    <t>Grand Total</t>
  </si>
  <si>
    <t>ITN only per pregnant woman treated</t>
  </si>
  <si>
    <t>IPTp-SP + ITN per pregnant woman treated</t>
  </si>
  <si>
    <t>Diagnostics and Treatment</t>
  </si>
  <si>
    <t>LLIH (hammocks) (Long-Lasting Insecticide-Treated Hammocks)</t>
  </si>
  <si>
    <t>LLIH government program (Long-Lasting Insecticide-Treated Hammocks)</t>
  </si>
  <si>
    <t xml:space="preserve">RDT kits in East Asia/Pacific </t>
  </si>
  <si>
    <t xml:space="preserve">LLINs in East Asia/Pacific </t>
  </si>
  <si>
    <t xml:space="preserve">AL anti-malarial in East Asia/Pacific </t>
  </si>
  <si>
    <t>Health System</t>
  </si>
  <si>
    <t>Early Warning System for Malaria Per District Per Year</t>
  </si>
  <si>
    <t>per year</t>
  </si>
  <si>
    <t>Weekly malaria chemoprophylaxis for infants 2-12 months, Daily Iron supplementation infants 2-6 months</t>
  </si>
  <si>
    <t>Weekly malaria chemoprophylaxis for infants 2-12 months</t>
  </si>
  <si>
    <t>Sorting 1</t>
  </si>
  <si>
    <t>Sorting 2</t>
  </si>
  <si>
    <t>IST (school-based intermittent screen and treat) - school-based distribution per child screened</t>
  </si>
  <si>
    <t>IST (intermittent screening and treatment in schools) - per child screened</t>
  </si>
  <si>
    <t>Microscopy in a health facility per patient diagnosed</t>
  </si>
  <si>
    <t>RDT (Optimal) in a health facility per patient diagnosed</t>
  </si>
  <si>
    <t>Clinical diagnosis per patient diagnosed</t>
  </si>
  <si>
    <t>Microscopy per patient diagnosed</t>
  </si>
  <si>
    <t>Presumptive</t>
  </si>
  <si>
    <t>Cost per patient screened (RDT), when CHW who do not require extra training are able to screen 8 households per day, per team in mass screening</t>
  </si>
  <si>
    <t>Cost per patient screened (RDT), when CHW who do not require extra training are able to screen 5 households per day, per team in mass screening</t>
  </si>
  <si>
    <t>Cost per patient screened (RDT), when using volunteers who require training, and are able to screen 8 households per day, per team in mass screening</t>
  </si>
  <si>
    <t>Cost per patient screened (RDT), when using volunteers who require training, and are able to screen 5 households per day, per team in mass screening</t>
  </si>
  <si>
    <t>Microscopy, ACT Treatment per patient diagnosed and treated</t>
  </si>
  <si>
    <t>Local phone text-message reminder program per additional febrile child correctly managed</t>
  </si>
  <si>
    <t>Routine local phone text-message reminder program per additional febrile child correctly managed</t>
  </si>
  <si>
    <t>Routine national phone-text message reminder program per additional febrile child correctly managed</t>
  </si>
  <si>
    <t xml:space="preserve">5 1-day trainings of RDT use at lower-leve health care facilities per person trained </t>
  </si>
  <si>
    <t xml:space="preserve">Delivery of IPTc (intermittent preventive treatment for children) by RCH (reproductive and child health) trekking teams: </t>
  </si>
  <si>
    <t>per child receiving first dose of all three treatments</t>
  </si>
  <si>
    <t>per child receiving first dose of at least one treatment</t>
  </si>
  <si>
    <t>Severe</t>
  </si>
  <si>
    <t>Inpatient</t>
  </si>
  <si>
    <t>Uncomplicated</t>
  </si>
  <si>
    <t>per capita</t>
  </si>
  <si>
    <t>Shopkeeper training to enable home management of malaria, Set up Year</t>
  </si>
  <si>
    <t>Shopkeeper training to enable home management of malaria, Continuation</t>
  </si>
  <si>
    <t>ACT (artemisinin-based combination therapy) for patients &lt;3 years</t>
  </si>
  <si>
    <t>ACT (artemisinin-based combination therapy) for patients 3-9 years</t>
  </si>
  <si>
    <t>ACT (artemisinin-based combination therapy) for patients10-14 years</t>
  </si>
  <si>
    <t>ACT (artemisinin-based combination therapy) for patients &gt;15 years</t>
  </si>
  <si>
    <t xml:space="preserve">Test-and-treat strategy: artesunate-amodiaquine combination for ages 0-5 </t>
  </si>
  <si>
    <t xml:space="preserve">Test-and-treat strategy: artesunate-amodiaquine combination for ages &gt;5 </t>
  </si>
  <si>
    <t xml:space="preserve">Test-and-treat strategy: artesunate-amodiaquine combination for all ages </t>
  </si>
  <si>
    <t>Child</t>
  </si>
  <si>
    <t>per person trained</t>
  </si>
  <si>
    <t>Early Warning System</t>
  </si>
  <si>
    <t>Training/Adherance</t>
  </si>
  <si>
    <t>Infant</t>
  </si>
  <si>
    <t>Pregnant Women</t>
  </si>
  <si>
    <t>Year</t>
  </si>
  <si>
    <t>D0110-1</t>
  </si>
  <si>
    <t>D0267-1</t>
  </si>
  <si>
    <t>D0267-2</t>
  </si>
  <si>
    <t>D0267-3</t>
  </si>
  <si>
    <t>D0267-4</t>
  </si>
  <si>
    <t>D0340-1</t>
  </si>
  <si>
    <t>D0340-2</t>
  </si>
  <si>
    <t>D0340-3</t>
  </si>
  <si>
    <t>D0340-4</t>
  </si>
  <si>
    <t>D0340-5</t>
  </si>
  <si>
    <t>D0340-6</t>
  </si>
  <si>
    <t>D117-1</t>
  </si>
  <si>
    <t>D117-2</t>
  </si>
  <si>
    <t>D117-3</t>
  </si>
  <si>
    <t>D117-4</t>
  </si>
  <si>
    <t>D117-5</t>
  </si>
  <si>
    <t>D117-6</t>
  </si>
  <si>
    <t>D233-1</t>
  </si>
  <si>
    <t>D233-2</t>
  </si>
  <si>
    <t>D233-3</t>
  </si>
  <si>
    <t>D233-4</t>
  </si>
  <si>
    <t>D233-5</t>
  </si>
  <si>
    <t>D233-6</t>
  </si>
  <si>
    <t>D233-7</t>
  </si>
  <si>
    <t>D233-8</t>
  </si>
  <si>
    <t>mal1-1</t>
  </si>
  <si>
    <t>mal1-2</t>
  </si>
  <si>
    <t>mal10-1</t>
  </si>
  <si>
    <t>mal10-2</t>
  </si>
  <si>
    <t>mal11-1</t>
  </si>
  <si>
    <t>mal11-2</t>
  </si>
  <si>
    <t>mal12-1</t>
  </si>
  <si>
    <t>mal12-2</t>
  </si>
  <si>
    <t>mal13-1</t>
  </si>
  <si>
    <t>mal13-2</t>
  </si>
  <si>
    <t>mal14-1</t>
  </si>
  <si>
    <t>mal14-2</t>
  </si>
  <si>
    <t>mal15-1</t>
  </si>
  <si>
    <t>mal15-2</t>
  </si>
  <si>
    <t>mal16-1</t>
  </si>
  <si>
    <t>mal16-2</t>
  </si>
  <si>
    <t>mal17-1</t>
  </si>
  <si>
    <t>mal17-2</t>
  </si>
  <si>
    <t>mal18-1</t>
  </si>
  <si>
    <t>mal18-2</t>
  </si>
  <si>
    <t>mal18-3</t>
  </si>
  <si>
    <t>mal18-4</t>
  </si>
  <si>
    <t>mal19-1</t>
  </si>
  <si>
    <t>mal19-2</t>
  </si>
  <si>
    <t>mal2-1</t>
  </si>
  <si>
    <t>mal2-2</t>
  </si>
  <si>
    <t>mal2-3</t>
  </si>
  <si>
    <t>mal2-4</t>
  </si>
  <si>
    <t>mal2-5</t>
  </si>
  <si>
    <t>mal2-6</t>
  </si>
  <si>
    <t>mal2-7</t>
  </si>
  <si>
    <t>mal2-8</t>
  </si>
  <si>
    <t>mal2-9</t>
  </si>
  <si>
    <t>mal2-10</t>
  </si>
  <si>
    <t>mal2-11</t>
  </si>
  <si>
    <t>mal2-12</t>
  </si>
  <si>
    <t>mal2-13</t>
  </si>
  <si>
    <t>mal2-14</t>
  </si>
  <si>
    <t>mal20-1</t>
  </si>
  <si>
    <t>mal20-2</t>
  </si>
  <si>
    <t>mal20-3</t>
  </si>
  <si>
    <t>mal20-4</t>
  </si>
  <si>
    <t>mal20-5</t>
  </si>
  <si>
    <t>mal21-1</t>
  </si>
  <si>
    <t>mal21-2</t>
  </si>
  <si>
    <t>mal22-1</t>
  </si>
  <si>
    <t>mal22-2</t>
  </si>
  <si>
    <t>mal23-1</t>
  </si>
  <si>
    <t>mal23-2</t>
  </si>
  <si>
    <t>mal23-3</t>
  </si>
  <si>
    <t>mal23-4</t>
  </si>
  <si>
    <t>mal23-5</t>
  </si>
  <si>
    <t>mal23-6</t>
  </si>
  <si>
    <t>mal23-7</t>
  </si>
  <si>
    <t>mal23-8</t>
  </si>
  <si>
    <t>mal23-9</t>
  </si>
  <si>
    <t>mal23-10</t>
  </si>
  <si>
    <t>mal24-1</t>
  </si>
  <si>
    <t>mal24-2</t>
  </si>
  <si>
    <t>mal25-1</t>
  </si>
  <si>
    <t>mal25-2</t>
  </si>
  <si>
    <t>mal25-3</t>
  </si>
  <si>
    <t>mal25-4</t>
  </si>
  <si>
    <t>mal25-5</t>
  </si>
  <si>
    <t>mal25-6</t>
  </si>
  <si>
    <t>mal25-7</t>
  </si>
  <si>
    <t>mal25-8</t>
  </si>
  <si>
    <t>mal25-9</t>
  </si>
  <si>
    <t>mal26-1</t>
  </si>
  <si>
    <t>mal26-2</t>
  </si>
  <si>
    <t>mal26-3</t>
  </si>
  <si>
    <t>mal26-4</t>
  </si>
  <si>
    <t>mal27-1</t>
  </si>
  <si>
    <t>mal27-2</t>
  </si>
  <si>
    <t>mal29-1</t>
  </si>
  <si>
    <t>mal29-2</t>
  </si>
  <si>
    <t>mal29-3</t>
  </si>
  <si>
    <t>mal29-4</t>
  </si>
  <si>
    <t>mal29-5</t>
  </si>
  <si>
    <t>mal29-6</t>
  </si>
  <si>
    <t>mal3-1</t>
  </si>
  <si>
    <t>mal3-2</t>
  </si>
  <si>
    <t>mal3-3</t>
  </si>
  <si>
    <t>mal3-4</t>
  </si>
  <si>
    <t>mal3-5</t>
  </si>
  <si>
    <t>mal3-6</t>
  </si>
  <si>
    <t>mal3-7</t>
  </si>
  <si>
    <t>mal3-8</t>
  </si>
  <si>
    <t>mal3-9</t>
  </si>
  <si>
    <t>mal3-10</t>
  </si>
  <si>
    <t>mal3-11</t>
  </si>
  <si>
    <t>mal3-12</t>
  </si>
  <si>
    <t>mal3-13</t>
  </si>
  <si>
    <t>mal3-14</t>
  </si>
  <si>
    <t>mal3-15</t>
  </si>
  <si>
    <t>mal30-1</t>
  </si>
  <si>
    <t>mal30-2</t>
  </si>
  <si>
    <t>mal31-1</t>
  </si>
  <si>
    <t>mal32-1</t>
  </si>
  <si>
    <t>mal32-2</t>
  </si>
  <si>
    <t>mal32-3</t>
  </si>
  <si>
    <t>mal32-4</t>
  </si>
  <si>
    <t>mal33-1</t>
  </si>
  <si>
    <t>mal33-2</t>
  </si>
  <si>
    <t>mal33-3</t>
  </si>
  <si>
    <t>mal33-4</t>
  </si>
  <si>
    <t>mal33-5</t>
  </si>
  <si>
    <t>mal33-6</t>
  </si>
  <si>
    <t>mal34-1</t>
  </si>
  <si>
    <t>mal34-2</t>
  </si>
  <si>
    <t>mal34-3</t>
  </si>
  <si>
    <t>mal34-4</t>
  </si>
  <si>
    <t>mal34-5</t>
  </si>
  <si>
    <t>mal34-6</t>
  </si>
  <si>
    <t>mal35-1</t>
  </si>
  <si>
    <t>mal35-2</t>
  </si>
  <si>
    <t>mal35-3</t>
  </si>
  <si>
    <t>mal36-1</t>
  </si>
  <si>
    <t>mal37-1</t>
  </si>
  <si>
    <t>mal38-1</t>
  </si>
  <si>
    <t>mal38-2</t>
  </si>
  <si>
    <t>mal39-1</t>
  </si>
  <si>
    <t>mal39-2</t>
  </si>
  <si>
    <t>mal4-1</t>
  </si>
  <si>
    <t>mal4-2</t>
  </si>
  <si>
    <t>mal4-3</t>
  </si>
  <si>
    <t>mal4-4</t>
  </si>
  <si>
    <t>mal4-5</t>
  </si>
  <si>
    <t>mal4-6</t>
  </si>
  <si>
    <t>mal4-7</t>
  </si>
  <si>
    <t>mal4-8</t>
  </si>
  <si>
    <t>mal40-1</t>
  </si>
  <si>
    <t>mal40-2</t>
  </si>
  <si>
    <t>mal41-1</t>
  </si>
  <si>
    <t>mal41-2</t>
  </si>
  <si>
    <t>mal41-3</t>
  </si>
  <si>
    <t>mal42-1</t>
  </si>
  <si>
    <t>mal42-2</t>
  </si>
  <si>
    <t>mal42-3</t>
  </si>
  <si>
    <t>mal42-4</t>
  </si>
  <si>
    <t>mal42-5</t>
  </si>
  <si>
    <t>mal42-6</t>
  </si>
  <si>
    <t>mal43-1</t>
  </si>
  <si>
    <t>mal43-2</t>
  </si>
  <si>
    <t>mal43-3</t>
  </si>
  <si>
    <t>mal43-4</t>
  </si>
  <si>
    <t>mal43-5</t>
  </si>
  <si>
    <t>mal43-6</t>
  </si>
  <si>
    <t>mal44-1</t>
  </si>
  <si>
    <t>mal44-2</t>
  </si>
  <si>
    <t>mal45-1</t>
  </si>
  <si>
    <t>mal46-1</t>
  </si>
  <si>
    <t>mal46-2</t>
  </si>
  <si>
    <t>mal46-3</t>
  </si>
  <si>
    <t>mal46-4</t>
  </si>
  <si>
    <t>mal46-5</t>
  </si>
  <si>
    <t>mal46-6</t>
  </si>
  <si>
    <t>mal46-7</t>
  </si>
  <si>
    <t>mal46-8</t>
  </si>
  <si>
    <t>mal46-9</t>
  </si>
  <si>
    <t>mal46-10</t>
  </si>
  <si>
    <t>mal46-11</t>
  </si>
  <si>
    <t>mal46-12</t>
  </si>
  <si>
    <t>mal47-1</t>
  </si>
  <si>
    <t>mal47-2</t>
  </si>
  <si>
    <t>mal47-3</t>
  </si>
  <si>
    <t>mal47-4</t>
  </si>
  <si>
    <t>mal48-1</t>
  </si>
  <si>
    <t>mal48-2</t>
  </si>
  <si>
    <t>mal48-3</t>
  </si>
  <si>
    <t>mal48-4</t>
  </si>
  <si>
    <t>mal48-5</t>
  </si>
  <si>
    <t>mal48-6</t>
  </si>
  <si>
    <t>mal48-7</t>
  </si>
  <si>
    <t>mal48-8</t>
  </si>
  <si>
    <t>mal48-9</t>
  </si>
  <si>
    <t>mal48-10</t>
  </si>
  <si>
    <t>mal49-1</t>
  </si>
  <si>
    <t>mal49-2</t>
  </si>
  <si>
    <t>mal49-3</t>
  </si>
  <si>
    <t>mal49-4</t>
  </si>
  <si>
    <t>mal5-1</t>
  </si>
  <si>
    <t>mal5-2</t>
  </si>
  <si>
    <t>mal50-1</t>
  </si>
  <si>
    <t>mal50-2</t>
  </si>
  <si>
    <t>mal50-3</t>
  </si>
  <si>
    <t>mal50-4</t>
  </si>
  <si>
    <t>mal50-5</t>
  </si>
  <si>
    <t>mal50-6</t>
  </si>
  <si>
    <t>mal50-7</t>
  </si>
  <si>
    <t>mal50-8</t>
  </si>
  <si>
    <t>mal51-1</t>
  </si>
  <si>
    <t>mal51-2</t>
  </si>
  <si>
    <t>mal51-3</t>
  </si>
  <si>
    <t>mal52-1</t>
  </si>
  <si>
    <t>mal52-2</t>
  </si>
  <si>
    <t>mal52-3</t>
  </si>
  <si>
    <t>mal52-4</t>
  </si>
  <si>
    <t>mal52-5</t>
  </si>
  <si>
    <t>mal52-6</t>
  </si>
  <si>
    <t>mal52-7</t>
  </si>
  <si>
    <t>mal52-8</t>
  </si>
  <si>
    <t>mal52-9</t>
  </si>
  <si>
    <t>mal53-1</t>
  </si>
  <si>
    <t>mal53-2</t>
  </si>
  <si>
    <t>mal54-1</t>
  </si>
  <si>
    <t>mal54-2</t>
  </si>
  <si>
    <t>mal54-3</t>
  </si>
  <si>
    <t>mal54-4</t>
  </si>
  <si>
    <t>mal54-5</t>
  </si>
  <si>
    <t>mal54-6</t>
  </si>
  <si>
    <t>mal54-7</t>
  </si>
  <si>
    <t>mal54-8</t>
  </si>
  <si>
    <t>mal55-1</t>
  </si>
  <si>
    <t>mal55-2</t>
  </si>
  <si>
    <t>mal55-3</t>
  </si>
  <si>
    <t>mal55-4</t>
  </si>
  <si>
    <t>mal56-1</t>
  </si>
  <si>
    <t>mal57-1</t>
  </si>
  <si>
    <t>mal57-2</t>
  </si>
  <si>
    <t>mal57-3</t>
  </si>
  <si>
    <t>mal57-4</t>
  </si>
  <si>
    <t>mal58-1</t>
  </si>
  <si>
    <t>mal58-2</t>
  </si>
  <si>
    <t>mal58-3</t>
  </si>
  <si>
    <t>mal58-4</t>
  </si>
  <si>
    <t>mal58-5</t>
  </si>
  <si>
    <t>mal58-6</t>
  </si>
  <si>
    <t>mal58-7</t>
  </si>
  <si>
    <t>mal58-8</t>
  </si>
  <si>
    <t>mal58-9</t>
  </si>
  <si>
    <t>mal58-10</t>
  </si>
  <si>
    <t>mal58-11</t>
  </si>
  <si>
    <t>mal58-12</t>
  </si>
  <si>
    <t>mal59-1</t>
  </si>
  <si>
    <t>mal59-2</t>
  </si>
  <si>
    <t>mal59-3</t>
  </si>
  <si>
    <t>mal59-4</t>
  </si>
  <si>
    <t>mal59-5</t>
  </si>
  <si>
    <t>mal59-6</t>
  </si>
  <si>
    <t>mal59-7</t>
  </si>
  <si>
    <t>mal59-8</t>
  </si>
  <si>
    <t>mal59-9</t>
  </si>
  <si>
    <t>mal59-10</t>
  </si>
  <si>
    <t>mal59-11</t>
  </si>
  <si>
    <t>mal59-12</t>
  </si>
  <si>
    <t>mal59-13</t>
  </si>
  <si>
    <t>mal59-14</t>
  </si>
  <si>
    <t>mal59-15</t>
  </si>
  <si>
    <t>mal59-16</t>
  </si>
  <si>
    <t>mal59-17</t>
  </si>
  <si>
    <t>mal59-18</t>
  </si>
  <si>
    <t>mal59-19</t>
  </si>
  <si>
    <t>mal59-20</t>
  </si>
  <si>
    <t>mal6-1</t>
  </si>
  <si>
    <t>mal6-2</t>
  </si>
  <si>
    <t>mal6-3</t>
  </si>
  <si>
    <t>mal6-4</t>
  </si>
  <si>
    <t>mal6-5</t>
  </si>
  <si>
    <t>mal6-6</t>
  </si>
  <si>
    <t>mal6-7</t>
  </si>
  <si>
    <t>mal6-8</t>
  </si>
  <si>
    <t>mal6-9</t>
  </si>
  <si>
    <t>mal7-1</t>
  </si>
  <si>
    <t>mal7-2</t>
  </si>
  <si>
    <t>mal7-3</t>
  </si>
  <si>
    <t>mal7-4</t>
  </si>
  <si>
    <t>mal7-5</t>
  </si>
  <si>
    <t>mal8-1</t>
  </si>
  <si>
    <t>mal8-2</t>
  </si>
  <si>
    <t>mal8-3</t>
  </si>
  <si>
    <t>mal8-4</t>
  </si>
  <si>
    <t>mal9-1</t>
  </si>
  <si>
    <t>mal9-2</t>
  </si>
  <si>
    <t>mal9-3</t>
  </si>
  <si>
    <t>mal9-4</t>
  </si>
  <si>
    <t>mal9-5</t>
  </si>
  <si>
    <t>mal9-6</t>
  </si>
  <si>
    <t>mal9-7</t>
  </si>
  <si>
    <t>mal9-8</t>
  </si>
  <si>
    <t>UD1-1</t>
  </si>
  <si>
    <t>UD1-2</t>
  </si>
  <si>
    <t>UD1-3</t>
  </si>
  <si>
    <t>UD10-1</t>
  </si>
  <si>
    <t>UD10-2</t>
  </si>
  <si>
    <t>UD10-3</t>
  </si>
  <si>
    <t>UD10-4</t>
  </si>
  <si>
    <t>UD10-5</t>
  </si>
  <si>
    <t>UD10-6</t>
  </si>
  <si>
    <t>UD10-7</t>
  </si>
  <si>
    <t>UD10-8</t>
  </si>
  <si>
    <t>UD10-9</t>
  </si>
  <si>
    <t>UD10-10</t>
  </si>
  <si>
    <t>UD10-11</t>
  </si>
  <si>
    <t>UD10-12</t>
  </si>
  <si>
    <t>UD10-13</t>
  </si>
  <si>
    <t>UD10-14</t>
  </si>
  <si>
    <t>UD10-15</t>
  </si>
  <si>
    <t>UD10-16</t>
  </si>
  <si>
    <t>UD10-17</t>
  </si>
  <si>
    <t>UD10-18</t>
  </si>
  <si>
    <t>UD10-19</t>
  </si>
  <si>
    <t>UD10-20</t>
  </si>
  <si>
    <t>UD10-21</t>
  </si>
  <si>
    <t>UD10-22</t>
  </si>
  <si>
    <t>UD10-23</t>
  </si>
  <si>
    <t>UD10-24</t>
  </si>
  <si>
    <t>UD10-25</t>
  </si>
  <si>
    <t>UD10-26</t>
  </si>
  <si>
    <t>UD10-27</t>
  </si>
  <si>
    <t>UD10-28</t>
  </si>
  <si>
    <t>UD10-29</t>
  </si>
  <si>
    <t>UD10-30</t>
  </si>
  <si>
    <t>UD10-31</t>
  </si>
  <si>
    <t>UD10-32</t>
  </si>
  <si>
    <t>UD10-33</t>
  </si>
  <si>
    <t>UD10-34</t>
  </si>
  <si>
    <t>UD10-35</t>
  </si>
  <si>
    <t>UD10-36</t>
  </si>
  <si>
    <t>UD10-37</t>
  </si>
  <si>
    <t>UD10-38</t>
  </si>
  <si>
    <t>UD10-39</t>
  </si>
  <si>
    <t>UD10-40</t>
  </si>
  <si>
    <t>UD10-41</t>
  </si>
  <si>
    <t>UD10-42</t>
  </si>
  <si>
    <t>UD12-1</t>
  </si>
  <si>
    <t>UD12-2</t>
  </si>
  <si>
    <t>UD12-3</t>
  </si>
  <si>
    <t>UD12-4</t>
  </si>
  <si>
    <t>UD12-5</t>
  </si>
  <si>
    <t>UD12-6</t>
  </si>
  <si>
    <t>UD12-7</t>
  </si>
  <si>
    <t>UD13-1</t>
  </si>
  <si>
    <t>UD13-2</t>
  </si>
  <si>
    <t>UD14-1</t>
  </si>
  <si>
    <t>UD14-2</t>
  </si>
  <si>
    <t>UD14-3</t>
  </si>
  <si>
    <t>UD15-1</t>
  </si>
  <si>
    <t>UD16-1</t>
  </si>
  <si>
    <t>UD17-1</t>
  </si>
  <si>
    <t>UD17-2</t>
  </si>
  <si>
    <t>UD17-3</t>
  </si>
  <si>
    <t>UD17-4</t>
  </si>
  <si>
    <t>UD17-5</t>
  </si>
  <si>
    <t>UD17-6</t>
  </si>
  <si>
    <t>UD19-1</t>
  </si>
  <si>
    <t>UD19-2</t>
  </si>
  <si>
    <t>UD19-3</t>
  </si>
  <si>
    <t>UD2-1</t>
  </si>
  <si>
    <t>UD2-2</t>
  </si>
  <si>
    <t>UD2-3</t>
  </si>
  <si>
    <t>UD2-4</t>
  </si>
  <si>
    <t>UD2-5</t>
  </si>
  <si>
    <t>UD2-6</t>
  </si>
  <si>
    <t>UD2-7</t>
  </si>
  <si>
    <t>UD2-8</t>
  </si>
  <si>
    <t>UD2-9</t>
  </si>
  <si>
    <t>UD2-10</t>
  </si>
  <si>
    <t>UD2-11</t>
  </si>
  <si>
    <t>UD2-12</t>
  </si>
  <si>
    <t>UD2-13</t>
  </si>
  <si>
    <t>UD2-14</t>
  </si>
  <si>
    <t>UD2-15</t>
  </si>
  <si>
    <t>UD2-16</t>
  </si>
  <si>
    <t>UD2-17</t>
  </si>
  <si>
    <t>UD2-18</t>
  </si>
  <si>
    <t>UD2-19</t>
  </si>
  <si>
    <t>UD2-20</t>
  </si>
  <si>
    <t>UD2-21</t>
  </si>
  <si>
    <t>UD2-22</t>
  </si>
  <si>
    <t>UD2-23</t>
  </si>
  <si>
    <t>UD2-24</t>
  </si>
  <si>
    <t>UD2-25</t>
  </si>
  <si>
    <t>UD2-26</t>
  </si>
  <si>
    <t>UD2-27</t>
  </si>
  <si>
    <t>UD2-28</t>
  </si>
  <si>
    <t>UD2-29</t>
  </si>
  <si>
    <t>UD2-30</t>
  </si>
  <si>
    <t>UD20-1</t>
  </si>
  <si>
    <t>UD20-2</t>
  </si>
  <si>
    <t>UD22-1</t>
  </si>
  <si>
    <t>UD22-2</t>
  </si>
  <si>
    <t>UD23-1</t>
  </si>
  <si>
    <t>UD23-2</t>
  </si>
  <si>
    <t>UD23-3</t>
  </si>
  <si>
    <t>UD23-4</t>
  </si>
  <si>
    <t>UD23-5</t>
  </si>
  <si>
    <t>UD23-6</t>
  </si>
  <si>
    <t>UD23-7</t>
  </si>
  <si>
    <t>UD23-8</t>
  </si>
  <si>
    <t>UD23-9</t>
  </si>
  <si>
    <t>UD23-10</t>
  </si>
  <si>
    <t>UD23-11</t>
  </si>
  <si>
    <t>UD23-12</t>
  </si>
  <si>
    <t>UD27-1</t>
  </si>
  <si>
    <t>UD27-2</t>
  </si>
  <si>
    <t>UD27-3</t>
  </si>
  <si>
    <t>UD27-4</t>
  </si>
  <si>
    <t>UD27-5</t>
  </si>
  <si>
    <t>UD27-6</t>
  </si>
  <si>
    <t>UD27-7</t>
  </si>
  <si>
    <t>UD27-8</t>
  </si>
  <si>
    <t>UD27-9</t>
  </si>
  <si>
    <t>UD27-10</t>
  </si>
  <si>
    <t>UD27-11</t>
  </si>
  <si>
    <t>UD27-12</t>
  </si>
  <si>
    <t>UD27-13</t>
  </si>
  <si>
    <t>UD27-14</t>
  </si>
  <si>
    <t>UD27-15</t>
  </si>
  <si>
    <t>UD27-16</t>
  </si>
  <si>
    <t>UD27-17</t>
  </si>
  <si>
    <t>UD27-18</t>
  </si>
  <si>
    <t>UD29-1</t>
  </si>
  <si>
    <t>UD29-2</t>
  </si>
  <si>
    <t>UD29-3</t>
  </si>
  <si>
    <t>UD29-4</t>
  </si>
  <si>
    <t>UD29-5</t>
  </si>
  <si>
    <t>UD29-6</t>
  </si>
  <si>
    <t>UD29-7</t>
  </si>
  <si>
    <t>UD29-8</t>
  </si>
  <si>
    <t>UD3-1</t>
  </si>
  <si>
    <t>UD3-2</t>
  </si>
  <si>
    <t>UD3-3</t>
  </si>
  <si>
    <t>UD3-4</t>
  </si>
  <si>
    <t>UD3-5</t>
  </si>
  <si>
    <t>UD3-6</t>
  </si>
  <si>
    <t>UD3-7</t>
  </si>
  <si>
    <t>UD3-8</t>
  </si>
  <si>
    <t>UD3-9</t>
  </si>
  <si>
    <t>UD3-10</t>
  </si>
  <si>
    <t>UD3-11</t>
  </si>
  <si>
    <t>UD3-12</t>
  </si>
  <si>
    <t>UD3-13</t>
  </si>
  <si>
    <t>UD3-14</t>
  </si>
  <si>
    <t>UD3-15</t>
  </si>
  <si>
    <t>UD3-16</t>
  </si>
  <si>
    <t>UD3-17</t>
  </si>
  <si>
    <t>UD3-18</t>
  </si>
  <si>
    <t>UD3-19</t>
  </si>
  <si>
    <t>UD3-20</t>
  </si>
  <si>
    <t>UD3-21</t>
  </si>
  <si>
    <t>UD3-22</t>
  </si>
  <si>
    <t>UD3-23</t>
  </si>
  <si>
    <t>UD3-24</t>
  </si>
  <si>
    <t>UD4-1</t>
  </si>
  <si>
    <t>UD4-2</t>
  </si>
  <si>
    <t>UD4-3</t>
  </si>
  <si>
    <t>UD6-1</t>
  </si>
  <si>
    <t>UD6-2</t>
  </si>
  <si>
    <t>UD6-3</t>
  </si>
  <si>
    <t>UD6-4</t>
  </si>
  <si>
    <t>UD6-5</t>
  </si>
  <si>
    <t>UD7-1</t>
  </si>
  <si>
    <t>UD7-2</t>
  </si>
  <si>
    <t>UD7-3</t>
  </si>
  <si>
    <t>UD7-4</t>
  </si>
  <si>
    <t>UD7-5</t>
  </si>
  <si>
    <t>UD7-6</t>
  </si>
  <si>
    <t>UD7-7</t>
  </si>
  <si>
    <t>UD7-8</t>
  </si>
  <si>
    <t>UD7-9</t>
  </si>
  <si>
    <t>UD7-10</t>
  </si>
  <si>
    <t>UD7-11</t>
  </si>
  <si>
    <t>UD7-12</t>
  </si>
  <si>
    <t>UD7-13</t>
  </si>
  <si>
    <t>UD7-14</t>
  </si>
  <si>
    <t>UD7-15</t>
  </si>
  <si>
    <t>UD7-16</t>
  </si>
  <si>
    <t>UD7-17</t>
  </si>
  <si>
    <t>UD7-18</t>
  </si>
  <si>
    <t>UD7-19</t>
  </si>
  <si>
    <t>UD7-20</t>
  </si>
  <si>
    <t>Cost ID#</t>
  </si>
  <si>
    <t>Author</t>
  </si>
  <si>
    <t>Author (Year)</t>
  </si>
  <si>
    <t>Intervention</t>
  </si>
  <si>
    <t>Cost as Presented</t>
  </si>
  <si>
    <t>Unit</t>
  </si>
  <si>
    <t xml:space="preserve">Year </t>
  </si>
  <si>
    <t>Currency (Year)</t>
  </si>
  <si>
    <t>Cost in USD 2012</t>
  </si>
  <si>
    <t>Cost ID #</t>
  </si>
  <si>
    <t>Financial or Economic Cost (If Specified)</t>
  </si>
  <si>
    <t>Category</t>
  </si>
  <si>
    <t>Sub-Category</t>
  </si>
  <si>
    <t>Average of Cost in 2012 USD</t>
  </si>
  <si>
    <t>Min of Cost in 2012 USD</t>
  </si>
  <si>
    <t>Max of Cost in 2012 USD</t>
  </si>
  <si>
    <t>Prevention</t>
  </si>
  <si>
    <t>Inpt</t>
  </si>
  <si>
    <t>Otpt</t>
  </si>
  <si>
    <t>NC</t>
  </si>
  <si>
    <t>CB</t>
  </si>
  <si>
    <t>SB</t>
  </si>
  <si>
    <t>$/ per person</t>
  </si>
  <si>
    <t>$/ per year</t>
  </si>
  <si>
    <t>$/ per capita</t>
  </si>
  <si>
    <t>$/ per person trained</t>
  </si>
  <si>
    <t>$/ per child receiving first dose of all three treatments</t>
  </si>
  <si>
    <t>$/ per child receiving first dose of at least one treatment</t>
  </si>
  <si>
    <t>$/ per person treated (compliant)</t>
  </si>
  <si>
    <t>$/ per person treated (all)</t>
  </si>
  <si>
    <t>$/ per house sprayed</t>
  </si>
  <si>
    <t>$/ per person protected</t>
  </si>
  <si>
    <t>$/ per net distributed</t>
  </si>
  <si>
    <t>$/ per treated net year</t>
  </si>
  <si>
    <t>$/ per intervention</t>
  </si>
  <si>
    <t>$/ per patient treated</t>
  </si>
  <si>
    <t>Fernandes de Oliveira MR (2010)</t>
  </si>
  <si>
    <t>US (2006)</t>
  </si>
  <si>
    <t>Parikh R (2010)</t>
  </si>
  <si>
    <t>US (2009)</t>
  </si>
  <si>
    <t>Fernando SD (2004)</t>
  </si>
  <si>
    <t>US (2002)</t>
  </si>
  <si>
    <t>Chanda P (2009)</t>
  </si>
  <si>
    <t>US (2005)</t>
  </si>
  <si>
    <t>Maria Regina F de Oliveira (2012)</t>
  </si>
  <si>
    <t>US (2010)</t>
  </si>
  <si>
    <t>Vincent Batwala (2011)</t>
  </si>
  <si>
    <t>US (2011)</t>
  </si>
  <si>
    <t>Thomas L Drake (2011)</t>
  </si>
  <si>
    <t>Valerie Crowell (2013)</t>
  </si>
  <si>
    <t>US (2007)</t>
  </si>
  <si>
    <t>Francis Wafula (2013)</t>
  </si>
  <si>
    <t>US (2012)</t>
  </si>
  <si>
    <t>Erin M. Stuckey (2014)</t>
  </si>
  <si>
    <t>A. Albertini (2012)</t>
  </si>
  <si>
    <t>US (2008)</t>
  </si>
  <si>
    <t>Benjamin SC Uzochukwu (2009)</t>
  </si>
  <si>
    <t>Bualombai P (2003)</t>
  </si>
  <si>
    <t>Thailand (2000)</t>
  </si>
  <si>
    <t>Yukich JO (2009)</t>
  </si>
  <si>
    <t>Lindsay Mangham-Jefferies (2014)</t>
  </si>
  <si>
    <t>M. L. Wilcox (2009)</t>
  </si>
  <si>
    <t>Mali (2006)</t>
  </si>
  <si>
    <t>Dejan Zurovac (2008)</t>
  </si>
  <si>
    <t>Rolland E (2006)</t>
  </si>
  <si>
    <t>Euro Area (2004)</t>
  </si>
  <si>
    <t>Lemma H (2011)</t>
  </si>
  <si>
    <t>Chanda P (2011)</t>
  </si>
  <si>
    <t>Mueller DH (2009)</t>
  </si>
  <si>
    <t>Goodman CA (2006)</t>
  </si>
  <si>
    <t>US (2000)</t>
  </si>
  <si>
    <t>Dejan Zurovac (2012)</t>
  </si>
  <si>
    <t>Daniel J Kyabayinze (2012)</t>
  </si>
  <si>
    <t>Kalifa A. Bojang (2011)</t>
  </si>
  <si>
    <t>Conteh L (2010)</t>
  </si>
  <si>
    <t>Temperley M (2008)</t>
  </si>
  <si>
    <t>Patouillard E (2011)</t>
  </si>
  <si>
    <t>Manzi F (2008)</t>
  </si>
  <si>
    <t>Alonzo González M (2000)</t>
  </si>
  <si>
    <t>US (1996)</t>
  </si>
  <si>
    <t>Hutton G (2009)</t>
  </si>
  <si>
    <t>Kristian Shultz Hansen (2012)</t>
  </si>
  <si>
    <t>Mbonye AK (2008)</t>
  </si>
  <si>
    <t>US (2003)</t>
  </si>
  <si>
    <t>Goodman CA (2001)</t>
  </si>
  <si>
    <t>Sicuri E (2010)</t>
  </si>
  <si>
    <t>Worrall E (2008)</t>
  </si>
  <si>
    <t>Kamolratanakul P (2001)</t>
  </si>
  <si>
    <t>US (1994)</t>
  </si>
  <si>
    <t>Conteh L (2004)</t>
  </si>
  <si>
    <t>US (2001)</t>
  </si>
  <si>
    <t>Yukich JO (2008)</t>
  </si>
  <si>
    <t>Mueller DH (2008)</t>
  </si>
  <si>
    <t>US (2004)</t>
  </si>
  <si>
    <t>Mulligan JA (2008)</t>
  </si>
  <si>
    <t>Stevens W (2005)</t>
  </si>
  <si>
    <t>US (1999)</t>
  </si>
  <si>
    <t>Grabowsky M (2005)</t>
  </si>
  <si>
    <t>Kolaczinski JH (2010)</t>
  </si>
  <si>
    <t>Bhatia MR (2004)</t>
  </si>
  <si>
    <t>US (1997)</t>
  </si>
  <si>
    <t>Ngugi IK (2004)</t>
  </si>
  <si>
    <t>Hanson K (2003)</t>
  </si>
  <si>
    <t>Wiseman V (2003)</t>
  </si>
  <si>
    <t>Guyatt HL (2002)</t>
  </si>
  <si>
    <t>De Allegri M (2009)</t>
  </si>
  <si>
    <t>Joshua Yukich (2007)</t>
  </si>
  <si>
    <t>Kroeger A (2002)</t>
  </si>
  <si>
    <t>Becker-Dreps SI (2009)</t>
  </si>
  <si>
    <t>WHO (2009)</t>
  </si>
  <si>
    <t>Chantal M. Morel (2013)</t>
  </si>
  <si>
    <t>James G Kahn (2011)</t>
  </si>
  <si>
    <t>Kusumawathie PH (2008)</t>
  </si>
  <si>
    <t>Sri Lanka (2001)</t>
  </si>
  <si>
    <t>Eve Worrall (2011)</t>
  </si>
  <si>
    <t>Ayieko P (2009)</t>
  </si>
  <si>
    <t>Hongoro C (2003)</t>
  </si>
  <si>
    <t>Lubell Y (2011)</t>
  </si>
  <si>
    <t>Lubell Y (2009)</t>
  </si>
  <si>
    <t>Alison B. Comfort (2014)</t>
  </si>
  <si>
    <t>Shwe Sin Kyaw (2014)</t>
  </si>
  <si>
    <t>Elisa Sicuri (2013)</t>
  </si>
  <si>
    <t>Kelly Harchut (2013)</t>
  </si>
  <si>
    <t>Yeung S (2008)</t>
  </si>
  <si>
    <t>Njau JD (2008)</t>
  </si>
  <si>
    <t>Chanda P (2007)</t>
  </si>
  <si>
    <t>Wiseman V (2006)</t>
  </si>
  <si>
    <t>Muheki C (2004)</t>
  </si>
  <si>
    <t>Gogtay NJ (2003)</t>
  </si>
  <si>
    <t>US (1998)</t>
  </si>
  <si>
    <t>Wilkins JJ (2002)</t>
  </si>
  <si>
    <t>Davis WA (2011)</t>
  </si>
  <si>
    <t>Amani T Mori (2014)</t>
  </si>
  <si>
    <t>John H. Amuasi (2012)</t>
  </si>
  <si>
    <t>WB income group</t>
  </si>
  <si>
    <t>Low Income</t>
  </si>
  <si>
    <t>Lower Middle Income</t>
  </si>
  <si>
    <t>Upper Middle Income</t>
  </si>
  <si>
    <t>Per Patient Treated</t>
  </si>
  <si>
    <t>Per Person</t>
  </si>
  <si>
    <t>Per Capita</t>
  </si>
  <si>
    <t>Per Person Trained</t>
  </si>
  <si>
    <t>Per Child Receiving First Dose Of All Three Treatments</t>
  </si>
  <si>
    <t>Per Child Receiving First Dose Of At Least One Treatment</t>
  </si>
  <si>
    <t>Per Person Treated (All)</t>
  </si>
  <si>
    <t>Per Person Treated (Compliant)</t>
  </si>
  <si>
    <t>Per House Sprayed</t>
  </si>
  <si>
    <t>Per Person Protected</t>
  </si>
  <si>
    <t>Per Net Distributed</t>
  </si>
  <si>
    <t>Per Treated Net Year</t>
  </si>
  <si>
    <t>Per Intervention</t>
  </si>
  <si>
    <t>-Low Income</t>
  </si>
  <si>
    <t>-Lower Middle Income</t>
  </si>
  <si>
    <t>-Upper Middle Income</t>
  </si>
  <si>
    <t>Average cost of intervention (2012 US$)</t>
  </si>
  <si>
    <t>Min cost of intervention (2012 US$)</t>
  </si>
  <si>
    <t>Max cost of intervention (2012 US$)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</si>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</sst>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00_);_(&quot;$&quot;* \(#,##0.00\);_(&quot;$&quot;* &quot;-&quot;??_);_(@_)"/>
    <numFmt numFmtId="165" formatCode="&quot;$&quot;#,##0.00"/>
  </numFmts>
  <fonts count="28" x14ac:knownFonts="1">
    <font>
      <sz val="11"/>
      <color theme="1"/>
      <name val="Calibri"/>
      <family val="2"/>
      <scheme val="minor"/>
    </font>
    <font>
      <sz val="11"/>
      <color theme="1"/>
      <name val="Calibri"/>
      <family val="2"/>
      <scheme val="minor"/>
    </font>
    <font>
      <sz val="11"/>
      <name val="Calibri"/>
      <family val="2"/>
      <scheme val="minor"/>
    </font>
    <font>
      <sz val="11"/>
      <name val="Calibri"/>
      <family val="2"/>
    </font>
    <font>
      <b/>
      <sz val="11"/>
      <color theme="1"/>
      <name val="Calibri"/>
      <family val="2"/>
      <scheme val="minor"/>
    </font>
    <font>
      <sz val="10"/>
      <name val="Courier"/>
      <family val="3"/>
    </font>
    <font>
      <b/>
      <sz val="12"/>
      <name val="Arial"/>
      <family val="2"/>
    </font>
    <font>
      <b/>
      <i/>
      <sz val="12"/>
      <name val="Arial"/>
      <family val="2"/>
    </font>
    <font>
      <b/>
      <i/>
      <sz val="8"/>
      <name val="Arial"/>
      <family val="2"/>
    </font>
    <font>
      <sz val="8"/>
      <name val="Arial"/>
      <family val="2"/>
    </font>
    <font>
      <i/>
      <sz val="8"/>
      <name val="Arial"/>
      <family val="2"/>
    </font>
    <font>
      <sz val="10"/>
      <name val="Arial"/>
      <family val="2"/>
    </font>
    <font>
      <i/>
      <sz val="8.5"/>
      <name val="Arial"/>
      <family val="2"/>
    </font>
    <font>
      <sz val="8.5"/>
      <name val="Courier"/>
      <family val="3"/>
    </font>
    <font>
      <sz val="8.5"/>
      <name val="Arial"/>
      <family val="2"/>
    </font>
    <font>
      <b/>
      <sz val="8"/>
      <name val="Arial"/>
      <family val="2"/>
    </font>
    <font>
      <b/>
      <sz val="10"/>
      <name val="Arial"/>
      <family val="2"/>
    </font>
    <font>
      <sz val="14"/>
      <name val="Calibri"/>
      <family val="2"/>
      <scheme val="minor"/>
    </font>
    <font>
      <b/>
      <sz val="14"/>
      <name val="Calibri"/>
      <family val="2"/>
      <scheme val="minor"/>
    </font>
    <font>
      <b/>
      <sz val="16"/>
      <color theme="1"/>
      <name val="Calibri"/>
      <family val="2"/>
      <scheme val="minor"/>
    </font>
    <font>
      <u/>
      <sz val="11"/>
      <color theme="10"/>
      <name val="Calibri"/>
      <family val="2"/>
      <scheme val="minor"/>
    </font>
    <font>
      <b/>
      <sz val="11"/>
      <name val="Calibri"/>
      <family val="2"/>
      <scheme val="minor"/>
    </font>
    <font>
      <sz val="11"/>
      <name val="Calibri"/>
      <family val="2"/>
      <scheme val="minor"/>
    </font>
    <font>
      <u/>
      <sz val="11"/>
      <color theme="1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z val="11"/>
      <color theme="1"/>
      <name val="Calibri"/>
      <scheme val="minor"/>
    </font>
  </fonts>
  <fills count="1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79998168889431442"/>
        <bgColor theme="4" tint="0.79998168889431442"/>
      </patternFill>
    </fill>
    <fill>
      <patternFill patternType="solid">
        <fgColor theme="6" tint="0.79998168889431442"/>
        <bgColor indexed="64"/>
      </patternFill>
    </fill>
  </fills>
  <borders count="14">
    <border>
      <left/>
      <right/>
      <top/>
      <bottom/>
      <diagonal/>
    </border>
    <border>
      <left/>
      <right/>
      <top/>
      <bottom style="thin">
        <color auto="1"/>
      </bottom>
      <diagonal/>
    </border>
    <border>
      <left/>
      <right/>
      <top/>
      <bottom style="hair">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theme="4" tint="0.39997558519241921"/>
      </top>
      <bottom style="thin">
        <color theme="4" tint="0.39997558519241921"/>
      </bottom>
      <diagonal/>
    </border>
    <border>
      <left/>
      <right/>
      <top/>
      <bottom style="double">
        <color auto="1"/>
      </bottom>
      <diagonal/>
    </border>
  </borders>
  <cellStyleXfs count="142">
    <xf numFmtId="0" fontId="0" fillId="0" borderId="0"/>
    <xf numFmtId="164" fontId="1" fillId="0" borderId="0" applyFont="0" applyFill="0" applyBorder="0" applyAlignment="0" applyProtection="0"/>
    <xf numFmtId="0" fontId="5" fillId="0" borderId="0"/>
    <xf numFmtId="0" fontId="1" fillId="0" borderId="0"/>
    <xf numFmtId="0" fontId="2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cellStyleXfs>
  <cellXfs count="145">
    <xf numFmtId="0" fontId="0" fillId="0" borderId="0" xfId="0"/>
    <xf numFmtId="0" fontId="0" fillId="0" borderId="0" xfId="0" applyAlignment="1">
      <alignment wrapText="1"/>
    </xf>
    <xf numFmtId="0" fontId="2" fillId="0" borderId="0" xfId="0" applyFont="1"/>
    <xf numFmtId="0" fontId="0" fillId="0" borderId="0" xfId="0" applyFill="1"/>
    <xf numFmtId="0" fontId="10" fillId="0" borderId="0" xfId="2" applyFont="1" applyFill="1"/>
    <xf numFmtId="0" fontId="12" fillId="0" borderId="2" xfId="2" applyFont="1" applyFill="1" applyBorder="1" applyAlignment="1">
      <alignment vertical="center"/>
    </xf>
    <xf numFmtId="0" fontId="14" fillId="0" borderId="0" xfId="2" applyFont="1" applyFill="1" applyAlignment="1">
      <alignment vertical="center"/>
    </xf>
    <xf numFmtId="0" fontId="14" fillId="0" borderId="0" xfId="2" applyFont="1" applyFill="1" applyBorder="1" applyAlignment="1" applyProtection="1">
      <alignment horizontal="left"/>
    </xf>
    <xf numFmtId="0" fontId="14" fillId="0" borderId="2" xfId="2" applyFont="1" applyFill="1" applyBorder="1" applyAlignment="1">
      <alignment vertical="center"/>
    </xf>
    <xf numFmtId="0" fontId="14" fillId="0" borderId="0" xfId="2" quotePrefix="1" applyFont="1" applyFill="1" applyBorder="1" applyAlignment="1" applyProtection="1">
      <alignment horizontal="left" vertical="center"/>
    </xf>
    <xf numFmtId="0" fontId="9" fillId="0" borderId="0" xfId="2" applyFont="1" applyFill="1"/>
    <xf numFmtId="0" fontId="6" fillId="0" borderId="0" xfId="2" applyFont="1" applyFill="1" applyAlignment="1">
      <alignment vertical="top"/>
    </xf>
    <xf numFmtId="0" fontId="8" fillId="0" borderId="0" xfId="2" applyFont="1" applyFill="1" applyAlignment="1">
      <alignment vertical="top"/>
    </xf>
    <xf numFmtId="0" fontId="9" fillId="0" borderId="0" xfId="2" applyFont="1" applyFill="1" applyAlignment="1"/>
    <xf numFmtId="0" fontId="11" fillId="0" borderId="0" xfId="2" applyFont="1" applyFill="1"/>
    <xf numFmtId="0" fontId="10" fillId="0" borderId="0" xfId="2" applyFont="1" applyFill="1" applyBorder="1" applyAlignment="1" applyProtection="1"/>
    <xf numFmtId="0" fontId="12" fillId="0" borderId="2" xfId="2" applyFont="1" applyFill="1" applyBorder="1" applyAlignment="1" applyProtection="1">
      <alignment vertical="center"/>
    </xf>
    <xf numFmtId="0" fontId="13" fillId="0" borderId="0" xfId="2" applyFont="1" applyFill="1" applyAlignment="1">
      <alignment vertical="center"/>
    </xf>
    <xf numFmtId="0" fontId="14" fillId="0" borderId="0" xfId="2" applyFont="1" applyFill="1" applyBorder="1" applyAlignment="1" applyProtection="1">
      <alignment horizontal="left" vertical="center"/>
    </xf>
    <xf numFmtId="0" fontId="13" fillId="0" borderId="0" xfId="2" applyFont="1" applyFill="1" applyAlignment="1"/>
    <xf numFmtId="3" fontId="14" fillId="0" borderId="0" xfId="2" applyNumberFormat="1" applyFont="1" applyFill="1" applyAlignment="1" applyProtection="1">
      <alignment vertical="center"/>
    </xf>
    <xf numFmtId="0" fontId="0" fillId="0" borderId="0" xfId="0" applyFont="1" applyFill="1"/>
    <xf numFmtId="0" fontId="15" fillId="0" borderId="0" xfId="2" applyFont="1" applyFill="1" applyAlignment="1">
      <alignment vertical="top"/>
    </xf>
    <xf numFmtId="0" fontId="16" fillId="0" borderId="0" xfId="2" applyFont="1" applyFill="1" applyAlignment="1">
      <alignment vertical="top"/>
    </xf>
    <xf numFmtId="0" fontId="4" fillId="0" borderId="0" xfId="0" applyFont="1" applyFill="1"/>
    <xf numFmtId="2" fontId="0" fillId="0" borderId="0" xfId="0" applyNumberFormat="1"/>
    <xf numFmtId="1" fontId="0" fillId="0" borderId="0" xfId="0" applyNumberFormat="1" applyAlignment="1">
      <alignment wrapText="1"/>
    </xf>
    <xf numFmtId="0" fontId="1" fillId="0" borderId="0" xfId="3"/>
    <xf numFmtId="0" fontId="1" fillId="0" borderId="0" xfId="3" applyNumberFormat="1"/>
    <xf numFmtId="0" fontId="1" fillId="0" borderId="0" xfId="3" applyAlignment="1">
      <alignment horizontal="right"/>
    </xf>
    <xf numFmtId="0" fontId="0" fillId="6" borderId="3" xfId="0" applyFill="1" applyBorder="1"/>
    <xf numFmtId="164" fontId="0" fillId="8" borderId="4" xfId="1" applyFont="1" applyFill="1" applyBorder="1"/>
    <xf numFmtId="0" fontId="0" fillId="9" borderId="5" xfId="0" applyFill="1" applyBorder="1"/>
    <xf numFmtId="0" fontId="0" fillId="7" borderId="5" xfId="0" applyFill="1" applyBorder="1"/>
    <xf numFmtId="0" fontId="0" fillId="6" borderId="7" xfId="0" applyFill="1" applyBorder="1"/>
    <xf numFmtId="0" fontId="0" fillId="8" borderId="4" xfId="0" applyFill="1" applyBorder="1"/>
    <xf numFmtId="0" fontId="0" fillId="9" borderId="0" xfId="0" applyFill="1" applyBorder="1"/>
    <xf numFmtId="0" fontId="0" fillId="7" borderId="0" xfId="0" applyFill="1" applyBorder="1"/>
    <xf numFmtId="0" fontId="0" fillId="6" borderId="9" xfId="0" applyFill="1" applyBorder="1"/>
    <xf numFmtId="0" fontId="0" fillId="8" borderId="4" xfId="0" applyFill="1" applyBorder="1" applyAlignment="1">
      <alignment wrapText="1"/>
    </xf>
    <xf numFmtId="0" fontId="0" fillId="9" borderId="10" xfId="0" applyFill="1" applyBorder="1"/>
    <xf numFmtId="0" fontId="0" fillId="7" borderId="10" xfId="0" applyFill="1" applyBorder="1"/>
    <xf numFmtId="164" fontId="0" fillId="0" borderId="0" xfId="0" applyNumberFormat="1" applyAlignment="1">
      <alignment wrapText="1"/>
    </xf>
    <xf numFmtId="0" fontId="19" fillId="0" borderId="0" xfId="0" applyFont="1"/>
    <xf numFmtId="1" fontId="0" fillId="0" borderId="0" xfId="0" applyNumberFormat="1"/>
    <xf numFmtId="0" fontId="20" fillId="0" borderId="0" xfId="4"/>
    <xf numFmtId="0" fontId="2" fillId="0" borderId="0" xfId="0" applyNumberFormat="1" applyFont="1"/>
    <xf numFmtId="2" fontId="2" fillId="0" borderId="0" xfId="0" applyNumberFormat="1" applyFont="1"/>
    <xf numFmtId="0" fontId="22" fillId="0" borderId="0" xfId="0" applyFont="1" applyFill="1" applyAlignment="1"/>
    <xf numFmtId="0" fontId="22" fillId="0" borderId="0" xfId="0" applyFont="1" applyAlignment="1"/>
    <xf numFmtId="0" fontId="2" fillId="0" borderId="0" xfId="0" applyFont="1" applyAlignment="1"/>
    <xf numFmtId="0" fontId="2" fillId="0" borderId="0" xfId="0" applyNumberFormat="1" applyFont="1" applyAlignment="1"/>
    <xf numFmtId="0" fontId="2" fillId="0" borderId="0" xfId="0" applyFont="1" applyFill="1" applyBorder="1" applyAlignment="1"/>
    <xf numFmtId="0" fontId="2" fillId="0" borderId="0" xfId="0" applyFont="1" applyFill="1" applyAlignment="1"/>
    <xf numFmtId="0" fontId="22" fillId="0" borderId="0" xfId="0" applyNumberFormat="1" applyFont="1" applyAlignment="1"/>
    <xf numFmtId="0" fontId="22" fillId="0" borderId="0" xfId="0" applyNumberFormat="1" applyFont="1" applyFill="1" applyAlignment="1"/>
    <xf numFmtId="2" fontId="2" fillId="0" borderId="0" xfId="0" applyNumberFormat="1" applyFont="1" applyAlignment="1"/>
    <xf numFmtId="0" fontId="22" fillId="3" borderId="1" xfId="0" applyFont="1" applyFill="1" applyBorder="1" applyAlignment="1"/>
    <xf numFmtId="0" fontId="2" fillId="3" borderId="1" xfId="0" applyFont="1" applyFill="1" applyBorder="1" applyAlignment="1"/>
    <xf numFmtId="0" fontId="21" fillId="10" borderId="0" xfId="0" applyFont="1" applyFill="1" applyAlignment="1"/>
    <xf numFmtId="0" fontId="3" fillId="4" borderId="1" xfId="0" applyFont="1" applyFill="1" applyBorder="1" applyAlignment="1">
      <alignment horizontal="center"/>
    </xf>
    <xf numFmtId="0" fontId="3" fillId="4" borderId="1" xfId="0" applyNumberFormat="1" applyFont="1" applyFill="1" applyBorder="1" applyAlignment="1">
      <alignment horizontal="center"/>
    </xf>
    <xf numFmtId="0" fontId="3" fillId="3" borderId="1" xfId="0" applyFont="1" applyFill="1" applyBorder="1" applyAlignment="1">
      <alignment horizontal="center"/>
    </xf>
    <xf numFmtId="0" fontId="2" fillId="0" borderId="1" xfId="0" applyFont="1" applyBorder="1" applyAlignment="1"/>
    <xf numFmtId="0" fontId="2" fillId="0" borderId="1" xfId="0" applyNumberFormat="1" applyFont="1" applyBorder="1" applyAlignment="1"/>
    <xf numFmtId="0" fontId="2" fillId="0" borderId="0" xfId="0" applyFont="1" applyAlignment="1">
      <alignment horizontal="left"/>
    </xf>
    <xf numFmtId="0" fontId="25" fillId="0" borderId="0" xfId="0" applyFont="1" applyAlignment="1"/>
    <xf numFmtId="0" fontId="2" fillId="0" borderId="0" xfId="4" applyFont="1" applyFill="1" applyAlignment="1" applyProtection="1"/>
    <xf numFmtId="0" fontId="25" fillId="0" borderId="0" xfId="0" applyNumberFormat="1" applyFont="1" applyAlignment="1"/>
    <xf numFmtId="0" fontId="25" fillId="0" borderId="0" xfId="0" applyFont="1" applyFill="1" applyAlignment="1"/>
    <xf numFmtId="0" fontId="2" fillId="0" borderId="0" xfId="0" applyFont="1" applyBorder="1" applyAlignment="1"/>
    <xf numFmtId="2" fontId="2" fillId="0" borderId="0" xfId="0" applyNumberFormat="1" applyFont="1" applyBorder="1" applyAlignment="1"/>
    <xf numFmtId="0" fontId="2" fillId="0" borderId="0" xfId="0" applyNumberFormat="1" applyFont="1" applyBorder="1" applyAlignment="1"/>
    <xf numFmtId="0" fontId="21" fillId="0" borderId="0" xfId="0" applyFont="1" applyFill="1" applyAlignment="1"/>
    <xf numFmtId="0" fontId="2" fillId="0" borderId="0" xfId="0" applyNumberFormat="1" applyFont="1" applyFill="1" applyAlignment="1"/>
    <xf numFmtId="2" fontId="2" fillId="0" borderId="0" xfId="0" applyNumberFormat="1" applyFont="1" applyFill="1" applyAlignment="1"/>
    <xf numFmtId="164" fontId="0" fillId="0" borderId="0" xfId="1" applyNumberFormat="1" applyFont="1" applyBorder="1"/>
    <xf numFmtId="0" fontId="0" fillId="0" borderId="0" xfId="0" applyFont="1" applyBorder="1" applyAlignment="1">
      <alignment wrapText="1"/>
    </xf>
    <xf numFmtId="164" fontId="0" fillId="0" borderId="0" xfId="1" applyFont="1" applyBorder="1"/>
    <xf numFmtId="0" fontId="0" fillId="0" borderId="0" xfId="0" applyNumberFormat="1" applyFont="1" applyBorder="1" applyAlignment="1"/>
    <xf numFmtId="0" fontId="0" fillId="14" borderId="0" xfId="0" applyFont="1" applyFill="1" applyBorder="1" applyAlignment="1">
      <alignment horizontal="left"/>
    </xf>
    <xf numFmtId="165" fontId="0" fillId="14" borderId="0" xfId="0" applyNumberFormat="1" applyFont="1" applyFill="1" applyBorder="1" applyAlignment="1">
      <alignment horizontal="left"/>
    </xf>
    <xf numFmtId="0" fontId="0" fillId="14" borderId="0" xfId="0" applyNumberFormat="1" applyFont="1" applyFill="1" applyBorder="1" applyAlignment="1">
      <alignment horizontal="left"/>
    </xf>
    <xf numFmtId="0" fontId="0" fillId="2" borderId="0" xfId="0" applyFont="1" applyFill="1" applyBorder="1" applyAlignment="1"/>
    <xf numFmtId="0" fontId="0" fillId="2" borderId="0" xfId="0" applyFont="1" applyFill="1" applyBorder="1" applyAlignment="1">
      <alignment horizontal="left"/>
    </xf>
    <xf numFmtId="2" fontId="0" fillId="2" borderId="0" xfId="0" applyNumberFormat="1" applyFont="1" applyFill="1" applyBorder="1" applyAlignment="1"/>
    <xf numFmtId="0" fontId="0" fillId="15" borderId="0" xfId="0" applyFont="1" applyFill="1" applyBorder="1" applyAlignment="1"/>
    <xf numFmtId="0" fontId="0" fillId="2" borderId="0" xfId="0" applyNumberFormat="1" applyFont="1" applyFill="1" applyBorder="1" applyAlignment="1"/>
    <xf numFmtId="0" fontId="0" fillId="11" borderId="0" xfId="0" applyFont="1" applyFill="1" applyBorder="1" applyAlignment="1">
      <alignment horizontal="left"/>
    </xf>
    <xf numFmtId="0" fontId="0" fillId="12" borderId="0" xfId="0" applyFont="1" applyFill="1" applyBorder="1" applyAlignment="1"/>
    <xf numFmtId="0" fontId="0" fillId="13" borderId="0" xfId="0" applyFont="1" applyFill="1" applyBorder="1" applyAlignment="1"/>
    <xf numFmtId="0" fontId="0" fillId="3" borderId="0" xfId="0" applyFont="1" applyFill="1" applyBorder="1" applyAlignment="1"/>
    <xf numFmtId="0" fontId="0" fillId="0" borderId="0" xfId="0" applyFont="1" applyBorder="1" applyAlignment="1">
      <alignment horizontal="left"/>
    </xf>
    <xf numFmtId="165" fontId="0" fillId="0" borderId="0" xfId="0" applyNumberFormat="1" applyFont="1" applyFill="1" applyBorder="1" applyAlignment="1"/>
    <xf numFmtId="164" fontId="0" fillId="0" borderId="0" xfId="0" applyNumberFormat="1" applyFont="1" applyFill="1" applyBorder="1" applyAlignment="1"/>
    <xf numFmtId="164" fontId="0" fillId="0" borderId="0" xfId="0" applyNumberFormat="1" applyFont="1" applyBorder="1" applyAlignment="1"/>
    <xf numFmtId="0" fontId="0" fillId="0" borderId="0" xfId="0" applyNumberFormat="1" applyFont="1" applyFill="1" applyBorder="1" applyAlignment="1"/>
    <xf numFmtId="164" fontId="0" fillId="0" borderId="0" xfId="1" applyFont="1" applyFill="1" applyBorder="1"/>
    <xf numFmtId="0" fontId="0" fillId="0" borderId="0" xfId="0" applyAlignment="1">
      <alignment horizontal="left"/>
    </xf>
    <xf numFmtId="0" fontId="0" fillId="0" borderId="0" xfId="0" pivotButton="1"/>
    <xf numFmtId="0" fontId="0" fillId="0" borderId="0" xfId="0" applyNumberFormat="1" applyBorder="1" applyAlignment="1"/>
    <xf numFmtId="164" fontId="0" fillId="0" borderId="0" xfId="1" applyFont="1" applyBorder="1" applyAlignment="1"/>
    <xf numFmtId="165" fontId="0" fillId="0" borderId="0" xfId="1" applyNumberFormat="1" applyFont="1" applyBorder="1" applyAlignment="1"/>
    <xf numFmtId="0" fontId="0" fillId="0" borderId="0" xfId="0" applyFont="1" applyBorder="1" applyAlignment="1"/>
    <xf numFmtId="0" fontId="24" fillId="0" borderId="0" xfId="0" applyFont="1" applyBorder="1" applyAlignment="1"/>
    <xf numFmtId="164" fontId="0" fillId="0" borderId="0" xfId="1" applyNumberFormat="1" applyFont="1" applyBorder="1" applyAlignment="1"/>
    <xf numFmtId="164" fontId="0" fillId="0" borderId="0" xfId="1" applyNumberFormat="1" applyFont="1" applyFill="1" applyBorder="1" applyAlignment="1"/>
    <xf numFmtId="164" fontId="24" fillId="0" borderId="0" xfId="0" applyNumberFormat="1" applyFont="1" applyBorder="1" applyAlignment="1">
      <alignment horizontal="right"/>
    </xf>
    <xf numFmtId="164" fontId="24" fillId="0" borderId="0" xfId="0" applyNumberFormat="1" applyFont="1" applyBorder="1" applyAlignment="1"/>
    <xf numFmtId="164" fontId="0" fillId="11" borderId="0" xfId="1" applyFont="1" applyFill="1" applyBorder="1" applyAlignment="1"/>
    <xf numFmtId="164" fontId="0" fillId="14" borderId="0" xfId="1" applyFont="1" applyFill="1" applyBorder="1" applyAlignment="1">
      <alignment horizontal="left"/>
    </xf>
    <xf numFmtId="165" fontId="0" fillId="0" borderId="0" xfId="0" applyNumberFormat="1" applyFont="1" applyBorder="1" applyAlignment="1"/>
    <xf numFmtId="0" fontId="0" fillId="0" borderId="0" xfId="0" applyNumberFormat="1" applyFill="1" applyBorder="1" applyAlignment="1"/>
    <xf numFmtId="0" fontId="0" fillId="0" borderId="0" xfId="0" applyFont="1" applyFill="1" applyBorder="1" applyAlignment="1"/>
    <xf numFmtId="0" fontId="0" fillId="0" borderId="0" xfId="0" applyAlignment="1">
      <alignment horizontal="left" indent="1"/>
    </xf>
    <xf numFmtId="0" fontId="0" fillId="16" borderId="12" xfId="0" applyFont="1" applyFill="1" applyBorder="1" applyAlignment="1"/>
    <xf numFmtId="0" fontId="0" fillId="0" borderId="12" xfId="0" applyFont="1" applyBorder="1" applyAlignment="1"/>
    <xf numFmtId="0" fontId="0" fillId="0" borderId="0" xfId="0" applyAlignment="1">
      <alignment horizontal="left" indent="2"/>
    </xf>
    <xf numFmtId="164" fontId="0" fillId="0" borderId="0" xfId="1" applyFont="1"/>
    <xf numFmtId="0" fontId="0" fillId="0" borderId="0" xfId="0" applyAlignment="1">
      <alignment horizontal="left" indent="3"/>
    </xf>
    <xf numFmtId="0" fontId="26" fillId="0" borderId="0" xfId="0" applyFont="1" applyBorder="1" applyAlignment="1"/>
    <xf numFmtId="0" fontId="26" fillId="0" borderId="0" xfId="0" applyNumberFormat="1" applyFont="1" applyBorder="1" applyAlignment="1"/>
    <xf numFmtId="0" fontId="27" fillId="0" borderId="0" xfId="0" applyFont="1" applyBorder="1" applyAlignment="1"/>
    <xf numFmtId="0" fontId="27" fillId="0" borderId="0" xfId="0" applyFont="1" applyFill="1" applyBorder="1" applyAlignment="1"/>
    <xf numFmtId="43" fontId="27" fillId="0" borderId="0" xfId="141" applyFont="1" applyBorder="1" applyAlignment="1"/>
    <xf numFmtId="2" fontId="0" fillId="0" borderId="0" xfId="0" applyNumberFormat="1" applyAlignment="1">
      <alignment horizontal="center" wrapText="1"/>
    </xf>
    <xf numFmtId="2" fontId="4" fillId="0" borderId="0" xfId="0" applyNumberFormat="1" applyFont="1" applyAlignment="1">
      <alignment horizontal="center" wrapText="1"/>
    </xf>
    <xf numFmtId="0" fontId="0" fillId="0" borderId="13" xfId="0" applyBorder="1" applyAlignment="1">
      <alignment horizontal="left" indent="3"/>
    </xf>
    <xf numFmtId="2" fontId="0" fillId="0" borderId="13" xfId="0" applyNumberFormat="1" applyBorder="1" applyAlignment="1">
      <alignment horizontal="center" wrapText="1"/>
    </xf>
    <xf numFmtId="2" fontId="0" fillId="0" borderId="1" xfId="0" applyNumberFormat="1" applyBorder="1" applyAlignment="1">
      <alignment horizontal="center" wrapText="1"/>
    </xf>
    <xf numFmtId="2" fontId="0" fillId="17" borderId="1" xfId="0" applyNumberFormat="1" applyFill="1" applyBorder="1" applyAlignment="1">
      <alignment horizontal="center" wrapText="1"/>
    </xf>
    <xf numFmtId="0" fontId="0" fillId="17" borderId="1" xfId="0" applyFill="1" applyBorder="1" applyAlignment="1">
      <alignment horizontal="left"/>
    </xf>
    <xf numFmtId="2" fontId="0" fillId="17" borderId="13" xfId="0" applyNumberFormat="1" applyFill="1" applyBorder="1" applyAlignment="1">
      <alignment horizontal="center" wrapText="1"/>
    </xf>
    <xf numFmtId="0" fontId="0" fillId="17" borderId="13" xfId="0" applyFill="1" applyBorder="1" applyAlignment="1">
      <alignment horizontal="left"/>
    </xf>
    <xf numFmtId="0" fontId="0" fillId="0" borderId="1" xfId="0" applyBorder="1" applyAlignment="1">
      <alignment horizontal="left" indent="3"/>
    </xf>
    <xf numFmtId="0" fontId="4" fillId="0" borderId="0" xfId="0" applyFont="1" applyAlignment="1">
      <alignment horizontal="left" indent="2"/>
    </xf>
    <xf numFmtId="0" fontId="0" fillId="17" borderId="10" xfId="0" applyFill="1" applyBorder="1"/>
    <xf numFmtId="0" fontId="0" fillId="0" borderId="10" xfId="0" applyBorder="1"/>
    <xf numFmtId="164" fontId="0" fillId="17" borderId="10" xfId="0" applyNumberFormat="1" applyFill="1" applyBorder="1" applyAlignment="1">
      <alignment horizontal="center" vertical="center" wrapText="1"/>
    </xf>
    <xf numFmtId="0" fontId="17" fillId="5" borderId="5" xfId="0" applyFont="1" applyFill="1" applyBorder="1" applyAlignment="1">
      <alignment horizontal="center" wrapText="1"/>
    </xf>
    <xf numFmtId="0" fontId="17" fillId="5" borderId="0" xfId="0" applyFont="1" applyFill="1" applyBorder="1" applyAlignment="1">
      <alignment horizontal="center" wrapText="1"/>
    </xf>
    <xf numFmtId="0" fontId="17" fillId="5" borderId="10" xfId="0" applyFont="1" applyFill="1" applyBorder="1" applyAlignment="1">
      <alignment horizontal="center" wrapText="1"/>
    </xf>
    <xf numFmtId="164" fontId="18" fillId="5" borderId="6" xfId="1" applyFont="1" applyFill="1" applyBorder="1" applyAlignment="1">
      <alignment horizontal="center"/>
    </xf>
    <xf numFmtId="164" fontId="18" fillId="5" borderId="8" xfId="1" applyFont="1" applyFill="1" applyBorder="1" applyAlignment="1">
      <alignment horizontal="center"/>
    </xf>
    <xf numFmtId="164" fontId="18" fillId="5" borderId="11" xfId="1" applyFont="1" applyFill="1" applyBorder="1" applyAlignment="1">
      <alignment horizontal="center"/>
    </xf>
  </cellXfs>
  <cellStyles count="142">
    <cellStyle name="Comma" xfId="141" builtinId="3"/>
    <cellStyle name="Currency" xfId="1"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Hyperlink" xfId="4" builtinId="8"/>
    <cellStyle name="Normal" xfId="0" builtinId="0"/>
    <cellStyle name="Normal 2" xfId="3"/>
    <cellStyle name="Normal_COUNTRY" xfId="2"/>
  </cellStyles>
  <dxfs count="287">
    <dxf>
      <alignment vertic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top style="thin">
          <color indexed="64"/>
        </top>
      </border>
    </dxf>
    <dxf>
      <fill>
        <patternFill>
          <bgColor theme="6" tint="0.79998168889431442"/>
        </patternFill>
      </fill>
    </dxf>
    <dxf>
      <alignment horizontal="center" readingOrder="0"/>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border>
        <top style="thin">
          <color indexed="64"/>
        </top>
      </border>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border>
        <bottom style="double">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readingOrder="0"/>
    </dxf>
    <dxf>
      <alignment vertical="bottom" readingOrder="0"/>
    </dxf>
    <dxf>
      <numFmt numFmtId="2" formatCode="0.00"/>
    </dxf>
    <dxf>
      <numFmt numFmtId="4" formatCode="#,##0.0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double">
          <color indexed="64"/>
        </bottom>
      </border>
    </dxf>
    <dxf>
      <border>
        <bottom style="double">
          <color indexed="64"/>
        </bottom>
      </border>
    </dxf>
    <dxf>
      <alignment wrapText="1" readingOrder="0"/>
    </dxf>
    <dxf>
      <numFmt numFmtId="164" formatCode="_(&quot;$&quot;* #,##0.00_);_(&quot;$&quot;* \(#,##0.00\);_(&quot;$&quot;* &quot;-&quot;??_);_(@_)"/>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border outline="0">
        <bottom style="hair">
          <color indexed="64"/>
        </bottom>
      </border>
    </dxf>
    <dxf>
      <font>
        <b val="0"/>
        <i/>
        <strike val="0"/>
        <condense val="0"/>
        <extend val="0"/>
        <outline val="0"/>
        <shadow val="0"/>
        <u val="none"/>
        <vertAlign val="baseline"/>
        <sz val="8.5"/>
        <color auto="1"/>
        <name val="Arial"/>
        <scheme val="none"/>
      </font>
      <fill>
        <patternFill patternType="none">
          <fgColor indexed="64"/>
          <bgColor indexed="65"/>
        </patternFill>
      </fill>
      <alignment horizontal="general" vertical="center" textRotation="0" wrapText="0" indent="0" justifyLastLine="0" shrinkToFit="0" readingOrder="0"/>
    </dxf>
    <dxf>
      <alignment horizontal="general" vertical="bottom" textRotation="0" wrapText="1" indent="0" justifyLastLine="0" shrinkToFit="0" readingOrder="0"/>
    </dxf>
    <dxf>
      <alignment horizontal="right" vertical="bottom" textRotation="0" wrapText="0"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numFmt numFmtId="0" formatCode="General"/>
    </dxf>
    <dxf>
      <alignment wrapText="1" readingOrder="0"/>
    </dxf>
    <dxf>
      <numFmt numFmtId="164" formatCode="_(&quot;$&quot;* #,##0.00_);_(&quot;$&quot;* \(#,##0.00\);_(&quot;$&quot;* &quot;-&quot;??_);_(@_)"/>
    </dxf>
    <dxf>
      <alignment wrapText="1" readingOrder="0"/>
    </dxf>
    <dxf>
      <numFmt numFmtId="164" formatCode="_(&quot;$&quot;* #,##0.00_);_(&quot;$&quot;* \(#,##0.00\);_(&quot;$&quot;*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numFmt numFmtId="165" formatCode="&quot;$&quot;#,##0.00"/>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numFmt numFmtId="165" formatCode="&quot;$&quot;#,##0.00"/>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numFmt numFmtId="165" formatCode="&quot;$&quot;#,##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quot;$&quot;* #,##0.00_);_(&quot;$&quot;* \(#,##0.00\);_(&quot;$&quot;* &quot;-&quot;??_);_(@_)"/>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outline val="0"/>
        <shadow val="0"/>
        <u val="none"/>
        <vertAlign val="baseline"/>
        <sz val="11"/>
        <name val="Calibri"/>
        <scheme val="minor"/>
      </font>
      <alignment horizontal="general" vertical="bottom" textRotation="0" wrapText="0" indent="0" justifyLastLine="0" shrinkToFit="0" readingOrder="0"/>
    </dxf>
    <dxf>
      <font>
        <b val="0"/>
        <i val="0"/>
        <strike val="0"/>
        <outline val="0"/>
        <shadow val="0"/>
        <u val="none"/>
        <vertAlign val="baseline"/>
        <sz val="11"/>
        <name val="Calibri"/>
        <scheme val="minor"/>
      </font>
      <alignment vertical="bottom" textRotation="0" wrapText="0" indent="0" justifyLastLine="0" shrinkToFit="0" readingOrder="0"/>
    </dxf>
    <dxf>
      <font>
        <strike val="0"/>
        <outline val="0"/>
        <shadow val="0"/>
        <u val="none"/>
        <vertAlign val="baseline"/>
        <sz val="11"/>
        <color auto="1"/>
        <name val="Calibri"/>
      </font>
      <alignment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numFmt numFmtId="0" formatCode="General"/>
      <alignment horizontal="general" vertical="bottom" textRotation="0" wrapText="0" indent="0" justifyLastLine="0" shrinkToFit="0" readingOrder="0"/>
    </dxf>
    <dxf>
      <font>
        <strike val="0"/>
        <outline val="0"/>
        <shadow val="0"/>
        <u val="none"/>
        <vertAlign val="baseline"/>
        <sz val="11"/>
        <color auto="1"/>
        <name val="Calibri"/>
      </font>
      <alignment vertical="bottom" textRotation="0" wrapText="0" indent="0" justifyLastLine="0" shrinkToFit="0" readingOrder="0"/>
    </dxf>
    <dxf>
      <font>
        <strike val="0"/>
        <outline val="0"/>
        <shadow val="0"/>
        <u val="none"/>
        <vertAlign val="baseline"/>
        <sz val="11"/>
        <color auto="1"/>
        <name val="Calibri"/>
      </font>
      <alignment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alignment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numFmt numFmtId="0" formatCode="General"/>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numFmt numFmtId="0" formatCode="General"/>
      <alignment horizontal="general" vertical="bottom" textRotation="0" wrapText="0" indent="0" justifyLastLine="0" shrinkToFit="0" readingOrder="0"/>
    </dxf>
    <dxf>
      <font>
        <strike val="0"/>
        <outline val="0"/>
        <shadow val="0"/>
        <u val="none"/>
        <vertAlign val="baseline"/>
        <sz val="11"/>
        <color auto="1"/>
        <name val="Calibri"/>
      </font>
      <numFmt numFmtId="0" formatCode="General"/>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font>
      <alignment horizontal="general" vertical="bottom" textRotation="0" wrapText="0" indent="0" justifyLastLine="0" shrinkToFit="0" readingOrder="0"/>
    </dxf>
    <dxf>
      <font>
        <strike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auto="1"/>
        <name val="Calibri"/>
      </font>
      <numFmt numFmtId="2" formatCode="0.00"/>
      <alignment vertical="bottom" textRotation="0" wrapText="0" indent="0" justifyLastLine="0" shrinkToFit="0" readingOrder="0"/>
    </dxf>
    <dxf>
      <font>
        <strike val="0"/>
        <outline val="0"/>
        <shadow val="0"/>
        <u val="none"/>
        <vertAlign val="baseline"/>
        <sz val="11"/>
        <color auto="1"/>
        <name val="Calibri"/>
      </font>
      <alignment vertical="bottom" textRotation="0" wrapText="0" indent="0" justifyLastLine="0" shrinkToFit="0" readingOrder="0"/>
    </dxf>
    <dxf>
      <font>
        <strike val="0"/>
        <outline val="0"/>
        <shadow val="0"/>
        <u val="none"/>
        <vertAlign val="baseline"/>
        <sz val="11"/>
        <color auto="1"/>
        <name val="Calibri"/>
      </font>
      <alignmen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ont>
      <alignment horizontal="general" vertical="bottom" textRotation="0" wrapText="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8EF290"/>
      <color rgb="FFFA9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pivotCacheDefinition" Target="pivotCache/pivotCacheDefinition1.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0</xdr:row>
      <xdr:rowOff>142876</xdr:rowOff>
    </xdr:from>
    <xdr:to>
      <xdr:col>11</xdr:col>
      <xdr:colOff>533400</xdr:colOff>
      <xdr:row>3</xdr:row>
      <xdr:rowOff>142876</xdr:rowOff>
    </xdr:to>
    <xdr:sp macro="" textlink="">
      <xdr:nvSpPr>
        <xdr:cNvPr id="2" name="TextBox 1"/>
        <xdr:cNvSpPr txBox="1"/>
      </xdr:nvSpPr>
      <xdr:spPr>
        <a:xfrm>
          <a:off x="457200" y="142876"/>
          <a:ext cx="67818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Levin,</a:t>
          </a:r>
          <a:r>
            <a:rPr lang="en-US" sz="1100" baseline="0"/>
            <a:t> Carol, and Elizabeth Brouwer. </a:t>
          </a:r>
          <a:r>
            <a:rPr lang="en-US" sz="1100"/>
            <a:t>"Literature review data of the costs of preventing, diagnosing, and treating malaria." </a:t>
          </a:r>
          <a:r>
            <a:rPr lang="en-US" sz="1100" i="1"/>
            <a:t>Disease Control Priorities,</a:t>
          </a:r>
          <a:r>
            <a:rPr lang="en-US" sz="1100" i="1" baseline="0"/>
            <a:t> Third Edition</a:t>
          </a:r>
          <a:r>
            <a:rPr lang="en-US" sz="1100" baseline="0"/>
            <a:t>. </a:t>
          </a:r>
          <a:endParaRPr lang="en-US" sz="1100"/>
        </a:p>
      </xdr:txBody>
    </xdr:sp>
    <xdr:clientData/>
  </xdr:twoCellAnchor>
  <xdr:twoCellAnchor>
    <xdr:from>
      <xdr:col>0</xdr:col>
      <xdr:colOff>438150</xdr:colOff>
      <xdr:row>4</xdr:row>
      <xdr:rowOff>57150</xdr:rowOff>
    </xdr:from>
    <xdr:to>
      <xdr:col>11</xdr:col>
      <xdr:colOff>409575</xdr:colOff>
      <xdr:row>7</xdr:row>
      <xdr:rowOff>152400</xdr:rowOff>
    </xdr:to>
    <xdr:sp macro="" textlink="">
      <xdr:nvSpPr>
        <xdr:cNvPr id="3" name="TextBox 2"/>
        <xdr:cNvSpPr txBox="1"/>
      </xdr:nvSpPr>
      <xdr:spPr>
        <a:xfrm>
          <a:off x="438150" y="819150"/>
          <a:ext cx="66770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Search Terms [same as White</a:t>
          </a:r>
          <a:r>
            <a:rPr lang="en-US" sz="1100" baseline="0"/>
            <a:t> et al (2011) </a:t>
          </a:r>
          <a:r>
            <a:rPr lang="en-US" sz="1100"/>
            <a:t>: Updated</a:t>
          </a:r>
          <a:r>
            <a:rPr lang="en-US" sz="1100" baseline="0"/>
            <a:t> for dates </a:t>
          </a:r>
          <a:r>
            <a:rPr lang="en-US" sz="1100"/>
            <a:t>January 1, 2010</a:t>
          </a:r>
          <a:r>
            <a:rPr lang="en-US" sz="1100" baseline="0"/>
            <a:t> - April 1, 2015</a:t>
          </a:r>
          <a:endParaRPr lang="en-US" sz="1100"/>
        </a:p>
        <a:p>
          <a:endParaRPr lang="en-US" sz="1100"/>
        </a:p>
        <a:p>
          <a:r>
            <a:rPr lang="en-US" sz="1100">
              <a:solidFill>
                <a:schemeClr val="dk1"/>
              </a:solidFill>
              <a:effectLst/>
              <a:latin typeface="+mn-lt"/>
              <a:ea typeface="+mn-ea"/>
              <a:cs typeface="+mn-cs"/>
            </a:rPr>
            <a:t>(malaria OR falciparum OR plasmodium) AND (cost* OR economic*)</a:t>
          </a:r>
          <a:endParaRPr lang="en-US" sz="1100"/>
        </a:p>
      </xdr:txBody>
    </xdr:sp>
    <xdr:clientData/>
  </xdr:twoCellAnchor>
  <xdr:twoCellAnchor editAs="oneCell">
    <xdr:from>
      <xdr:col>0</xdr:col>
      <xdr:colOff>438150</xdr:colOff>
      <xdr:row>9</xdr:row>
      <xdr:rowOff>123825</xdr:rowOff>
    </xdr:from>
    <xdr:to>
      <xdr:col>10</xdr:col>
      <xdr:colOff>439001</xdr:colOff>
      <xdr:row>27</xdr:row>
      <xdr:rowOff>124304</xdr:rowOff>
    </xdr:to>
    <xdr:pic>
      <xdr:nvPicPr>
        <xdr:cNvPr id="4" name="Picture 3"/>
        <xdr:cNvPicPr>
          <a:picLocks noChangeAspect="1"/>
        </xdr:cNvPicPr>
      </xdr:nvPicPr>
      <xdr:blipFill>
        <a:blip xmlns:r="http://schemas.openxmlformats.org/officeDocument/2006/relationships" r:embed="rId1"/>
        <a:stretch>
          <a:fillRect/>
        </a:stretch>
      </xdr:blipFill>
      <xdr:spPr>
        <a:xfrm>
          <a:off x="438150" y="1838325"/>
          <a:ext cx="6096851" cy="3429479"/>
        </a:xfrm>
        <a:prstGeom prst="rect">
          <a:avLst/>
        </a:prstGeom>
        <a:ln>
          <a:noFill/>
        </a:ln>
        <a:effectLst>
          <a:outerShdw blurRad="190500" algn="tl" rotWithShape="0">
            <a:srgbClr val="000000">
              <a:alpha val="70000"/>
            </a:srgbClr>
          </a:outerShdw>
        </a:effectLst>
      </xdr:spPr>
    </xdr:pic>
    <xdr:clientData/>
  </xdr:twoCellAnchor>
  <xdr:twoCellAnchor>
    <xdr:from>
      <xdr:col>0</xdr:col>
      <xdr:colOff>428625</xdr:colOff>
      <xdr:row>8</xdr:row>
      <xdr:rowOff>76200</xdr:rowOff>
    </xdr:from>
    <xdr:to>
      <xdr:col>10</xdr:col>
      <xdr:colOff>438150</xdr:colOff>
      <xdr:row>10</xdr:row>
      <xdr:rowOff>95250</xdr:rowOff>
    </xdr:to>
    <xdr:sp macro="" textlink="">
      <xdr:nvSpPr>
        <xdr:cNvPr id="5" name="TextBox 4"/>
        <xdr:cNvSpPr txBox="1"/>
      </xdr:nvSpPr>
      <xdr:spPr>
        <a:xfrm>
          <a:off x="428625" y="1600200"/>
          <a:ext cx="6105525"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PRISMA Flow Chart of Article</a:t>
          </a:r>
          <a:r>
            <a:rPr lang="en-US" sz="1100" baseline="0"/>
            <a:t> Selection for Malaria Costs.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38099</xdr:rowOff>
    </xdr:from>
    <xdr:to>
      <xdr:col>14</xdr:col>
      <xdr:colOff>2371726</xdr:colOff>
      <xdr:row>0</xdr:row>
      <xdr:rowOff>990600</xdr:rowOff>
    </xdr:to>
    <xdr:sp macro="" textlink="">
      <xdr:nvSpPr>
        <xdr:cNvPr id="2" name="TextBox 1"/>
        <xdr:cNvSpPr txBox="1"/>
      </xdr:nvSpPr>
      <xdr:spPr>
        <a:xfrm>
          <a:off x="38101" y="38099"/>
          <a:ext cx="13163550"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sheet</a:t>
          </a:r>
          <a:r>
            <a:rPr lang="en-US" sz="1100" baseline="0"/>
            <a:t> is used for inflating costs by region. For example, to convert a 2003 cost from 2003 to 2012, the cost is multiplied by the inflation adjustor, which equals the 2003 table value x 2004 value x 2005 value.... x 2012 value. The box below shows how the formula works, and can also be used to convert individual costs. Generally, the formula works by multiplying a range specified by its beginning and end (in the example above, 2003 value to 2012 value). The start value is determined by matching the year and region in the table, and ADDRESS gives the cell reference as text. INDIRECT reads the text as a cell value. The PRODUCT function multiplies the range. </a:t>
          </a:r>
        </a:p>
        <a:p>
          <a:r>
            <a:rPr lang="en-US" sz="1100" baseline="0"/>
            <a:t>*The matching fuctions use cell A1 as the starting point (not the first cell of table), so if it finds a match with "Advanced economies", it returns row 10, not 2. This is why there is a +8 in the match formulas, and why the table should not be moved.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1</xdr:row>
      <xdr:rowOff>76200</xdr:rowOff>
    </xdr:from>
    <xdr:to>
      <xdr:col>5</xdr:col>
      <xdr:colOff>552450</xdr:colOff>
      <xdr:row>2</xdr:row>
      <xdr:rowOff>381000</xdr:rowOff>
    </xdr:to>
    <xdr:sp macro="" textlink="">
      <xdr:nvSpPr>
        <xdr:cNvPr id="2" name="TextBox 1"/>
        <xdr:cNvSpPr txBox="1"/>
      </xdr:nvSpPr>
      <xdr:spPr>
        <a:xfrm>
          <a:off x="676275" y="276225"/>
          <a:ext cx="9582150" cy="495300"/>
        </a:xfrm>
        <a:prstGeom prst="rect">
          <a:avLst/>
        </a:prstGeom>
        <a:solidFill>
          <a:schemeClr val="lt1"/>
        </a:solidFill>
        <a:ln w="2540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sheet is used to automatically fill in the region</a:t>
          </a:r>
          <a:r>
            <a:rPr lang="en-US" sz="1100" baseline="0"/>
            <a:t> and income group of the study country in "Article Matrix." The country column there warns you if you add input a country that is not in this sheet, but you can do so. </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khil  Mandalia" refreshedDate="42787.62193912037" createdVersion="5" refreshedVersion="4" minRefreshableVersion="3" recordCount="491">
  <cacheSource type="worksheet">
    <worksheetSource name="Cost_Tab"/>
  </cacheSource>
  <cacheFields count="30">
    <cacheField name="Inpatient" numFmtId="0">
      <sharedItems containsBlank="1"/>
    </cacheField>
    <cacheField name="Sorting 1" numFmtId="0">
      <sharedItems count="11">
        <s v="Health System"/>
        <s v="Treatment"/>
        <s v="IPT"/>
        <s v="Prevention"/>
        <s v="Diagnostics"/>
        <s v="Diagnostics and Treatment"/>
        <s v="IST" u="1"/>
        <s v="ITN " u="1"/>
        <s v="LSM (larval source management)" u="1"/>
        <s v="ITN" u="1"/>
        <s v="IRS" u="1"/>
      </sharedItems>
    </cacheField>
    <cacheField name="Sorting 2" numFmtId="0">
      <sharedItems containsBlank="1" count="14">
        <s v="Training/Adherance"/>
        <s v="Uncomplicated"/>
        <s v="Infant"/>
        <s v="Severe"/>
        <s v="ITN"/>
        <s v="Child"/>
        <s v="Microscopy"/>
        <s v="RDT"/>
        <s v="Pregnant Women"/>
        <s v="IRS"/>
        <s v="Presumptive"/>
        <s v="LSM (larval source management)"/>
        <s v="Early Warning System"/>
        <m u="1"/>
      </sharedItems>
    </cacheField>
    <cacheField name="Intervention details and delivery " numFmtId="0">
      <sharedItems/>
    </cacheField>
    <cacheField name="Financial or Economic Cost _x000a_(F or E)" numFmtId="0">
      <sharedItems containsBlank="1"/>
    </cacheField>
    <cacheField name="Costs" numFmtId="164">
      <sharedItems containsSemiMixedTypes="0" containsString="0" containsNumber="1" minValue="0.03" maxValue="15512"/>
    </cacheField>
    <cacheField name="Cost Range" numFmtId="165">
      <sharedItems containsNonDate="0" containsString="0" containsBlank="1"/>
    </cacheField>
    <cacheField name="Effectiveness/ denominator unit" numFmtId="0">
      <sharedItems count="31">
        <s v="per person"/>
        <s v="per patient treated"/>
        <s v="per person treated (compliant)"/>
        <s v="per capita"/>
        <s v="per net distributed"/>
        <s v="per child receiving first dose of at least one treatment"/>
        <s v="per person protected"/>
        <s v="per child receiving first dose of all three treatments"/>
        <s v="per person treated (all)"/>
        <s v="per treated net year"/>
        <s v="per intervention"/>
        <s v="per house sprayed"/>
        <s v="per person trained"/>
        <s v="per year"/>
        <s v="per correct diagnosis" u="1"/>
        <s v="per patient diagnosed and treated correctly" u="1"/>
        <s v="Cost per child receiving first dose of all three treatments" u="1"/>
        <s v="per treatment" u="1"/>
        <s v="per child screened" u="1"/>
        <s v="per person tested" u="1"/>
        <s v="Cost per child receiving first dose of at least one treatment" u="1"/>
        <s v="per drugs per visit" u="1"/>
        <s v="per patient" u="1"/>
        <s v="per patient admitted" u="1"/>
        <s v="per patient diagnosed" u="1"/>
        <s v="per per year for treatment" u="1"/>
        <s v="per patient diagnosed and treated" u="1"/>
        <s v="per additional febrile child correctly managed" u="1"/>
        <s v="per person treated" u="1"/>
        <s v="per diagnosis" u="1"/>
        <s v="per year for treatment" u="1"/>
      </sharedItems>
    </cacheField>
    <cacheField name="Currency country" numFmtId="165">
      <sharedItems/>
    </cacheField>
    <cacheField name="Currency year" numFmtId="0">
      <sharedItems containsSemiMixedTypes="0" containsString="0" containsNumber="1" containsInteger="1" minValue="1994" maxValue="2012"/>
    </cacheField>
    <cacheField name="Exchange Rate for US and Currency Country for Listed Year OR PPP if $Int" numFmtId="0">
      <sharedItems containsSemiMixedTypes="0" containsString="0" containsNumber="1" minValue="0.805365" maxValue="522.89010961083295"/>
    </cacheField>
    <cacheField name="US Cost in listed year " numFmtId="0">
      <sharedItems containsSemiMixedTypes="0" containsString="0" containsNumber="1" minValue="0.03" maxValue="15512"/>
    </cacheField>
    <cacheField name="US Cost in listed year (range)" numFmtId="0">
      <sharedItems containsNonDate="0" containsString="0" containsBlank="1"/>
    </cacheField>
    <cacheField name="Exchange Rate for US and Study Country for Listed Year" numFmtId="0">
      <sharedItems containsMixedTypes="1" containsNumber="1" minValue="0" maxValue="20828"/>
    </cacheField>
    <cacheField name="LCU Cost in listed year" numFmtId="0">
      <sharedItems containsMixedTypes="1" containsNumber="1" minValue="8.5325751170301112E-2" maxValue="26444355.714013275"/>
    </cacheField>
    <cacheField name="LCU Cost in listed year (range)" numFmtId="0">
      <sharedItems containsNonDate="0" containsString="0" containsBlank="1"/>
    </cacheField>
    <cacheField name="CPI of 2012 for listed study country" numFmtId="0">
      <sharedItems containsMixedTypes="1" containsNumber="1" minValue="0" maxValue="364.73876224138598"/>
    </cacheField>
    <cacheField name="CPI of listed year &amp; study country" numFmtId="0">
      <sharedItems containsMixedTypes="1" containsNumber="1" minValue="0" maxValue="205.344625397953"/>
    </cacheField>
    <cacheField name="Use region? If so, choose. If not, leave blank" numFmtId="0">
      <sharedItems containsBlank="1"/>
    </cacheField>
    <cacheField name="LCU Cost in 2012 (uses CPI unless region is selected)" numFmtId="0">
      <sharedItems containsMixedTypes="1" containsNumber="1" minValue="0.6748257385039832" maxValue="53670425.287276536"/>
    </cacheField>
    <cacheField name="LCU Cost 2012 Range" numFmtId="0">
      <sharedItems containsNonDate="0" containsString="0" containsBlank="1"/>
    </cacheField>
    <cacheField name="2012 Exchange rate from Listed Country to US" numFmtId="0">
      <sharedItems containsMixedTypes="1" containsNumber="1" minValue="0" maxValue="20828"/>
    </cacheField>
    <cacheField name="Cost in 2012 USD" numFmtId="165">
      <sharedItems containsSemiMixedTypes="0" containsString="0" containsNumber="1" minValue="3.6459434305549286E-2" maxValue="29717.629068826955"/>
    </cacheField>
    <cacheField name="Unit or Period" numFmtId="0">
      <sharedItems/>
    </cacheField>
    <cacheField name="Range" numFmtId="0">
      <sharedItems containsNonDate="0" containsString="0" containsBlank="1"/>
    </cacheField>
    <cacheField name="Comment" numFmtId="0">
      <sharedItems containsBlank="1"/>
    </cacheField>
    <cacheField name="WB Region" numFmtId="0">
      <sharedItems/>
    </cacheField>
    <cacheField name="WB income group" numFmtId="0">
      <sharedItems containsBlank="1" count="5">
        <s v="Low income"/>
        <s v="Multiple"/>
        <s v="Lower middle income"/>
        <s v="Upper middle income"/>
        <m u="1"/>
      </sharedItems>
    </cacheField>
    <cacheField name="Income group" numFmtId="0">
      <sharedItems count="4">
        <s v="Low Income"/>
        <s v="Multiple"/>
        <s v="Lower Middle Income"/>
        <s v="Upper Middle Income"/>
      </sharedItems>
    </cacheField>
    <cacheField name="Unit" numFmtId="0">
      <sharedItems count="14">
        <s v="Per Person"/>
        <s v="Per Patient Treated"/>
        <s v="Per Person Treated (Compliant)"/>
        <s v="Per Capita"/>
        <s v="Per Net Distributed"/>
        <s v="Per Child Receiving First Dose Of At Least One Treatment"/>
        <s v="Per Person Protected"/>
        <s v="Per Child Receiving First Dose Of All Three Treatments"/>
        <s v="Per Person Treated (All)"/>
        <s v="Per Treated Net Year"/>
        <s v="Per Intervention"/>
        <s v="Per House Sprayed"/>
        <s v="Per Person Trained"/>
        <s v="Per Ye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1">
  <r>
    <m/>
    <x v="0"/>
    <x v="0"/>
    <s v="Routine national phone-text message reminder program per additional febrile child correctly managed"/>
    <s v="F"/>
    <n v="0.03"/>
    <m/>
    <x v="0"/>
    <s v="US"/>
    <n v="2010"/>
    <n v="1"/>
    <n v="0.03"/>
    <m/>
    <n v="79.233151704545506"/>
    <n v="2.3769945511363653"/>
    <m/>
    <n v="224.602657227321"/>
    <n v="173.230487397952"/>
    <m/>
    <n v="3.081901462146452"/>
    <m/>
    <n v="84.529601757352907"/>
    <n v="3.6459434305549286E-2"/>
    <s v="$/ per person"/>
    <m/>
    <m/>
    <s v="Sub-Saharan Africa"/>
    <x v="0"/>
    <x v="0"/>
    <x v="0"/>
  </r>
  <r>
    <m/>
    <x v="1"/>
    <x v="1"/>
    <s v="AL anti-malarial in South Asia"/>
    <s v="F"/>
    <n v="0.06"/>
    <m/>
    <x v="1"/>
    <s v="US"/>
    <n v="2012"/>
    <n v="1"/>
    <n v="0.06"/>
    <m/>
    <e v="#N/A"/>
    <e v="#N/A"/>
    <m/>
    <e v="#N/A"/>
    <e v="#N/A"/>
    <s v="Developing Asia"/>
    <e v="#N/A"/>
    <m/>
    <e v="#N/A"/>
    <n v="6.2673599999999996E-2"/>
    <s v="$/ per patient treated"/>
    <m/>
    <m/>
    <s v="Multiple"/>
    <x v="1"/>
    <x v="1"/>
    <x v="1"/>
  </r>
  <r>
    <m/>
    <x v="1"/>
    <x v="1"/>
    <s v="AL anti-malarial in SSA (sub-Saharan Africa): East Africa"/>
    <s v="F"/>
    <n v="0.06"/>
    <m/>
    <x v="1"/>
    <s v="US"/>
    <n v="2012"/>
    <n v="1"/>
    <n v="0.06"/>
    <m/>
    <e v="#N/A"/>
    <e v="#N/A"/>
    <m/>
    <e v="#N/A"/>
    <e v="#N/A"/>
    <s v="Sub-Saharan Africa"/>
    <e v="#N/A"/>
    <m/>
    <e v="#N/A"/>
    <n v="6.5439600000000001E-2"/>
    <s v="$/ per patient treated"/>
    <m/>
    <m/>
    <s v="Multiple"/>
    <x v="1"/>
    <x v="1"/>
    <x v="1"/>
  </r>
  <r>
    <m/>
    <x v="1"/>
    <x v="1"/>
    <s v="AL anti-malarial in SSA: Southern Africa"/>
    <s v="F"/>
    <n v="0.06"/>
    <m/>
    <x v="1"/>
    <s v="US"/>
    <n v="2012"/>
    <n v="1"/>
    <n v="0.06"/>
    <m/>
    <e v="#N/A"/>
    <e v="#N/A"/>
    <m/>
    <e v="#N/A"/>
    <e v="#N/A"/>
    <s v="Sub-Saharan Africa"/>
    <e v="#N/A"/>
    <m/>
    <e v="#N/A"/>
    <n v="6.5439600000000001E-2"/>
    <s v="$/ per patient treated"/>
    <m/>
    <m/>
    <s v="Multiple"/>
    <x v="1"/>
    <x v="1"/>
    <x v="1"/>
  </r>
  <r>
    <m/>
    <x v="1"/>
    <x v="1"/>
    <s v="AL anti-malarial in SSA: West and Central Africa"/>
    <s v="F"/>
    <n v="0.06"/>
    <m/>
    <x v="1"/>
    <s v="US"/>
    <n v="2012"/>
    <n v="1"/>
    <n v="0.06"/>
    <m/>
    <e v="#N/A"/>
    <e v="#N/A"/>
    <m/>
    <e v="#N/A"/>
    <e v="#N/A"/>
    <s v="Sub-Saharan Africa"/>
    <e v="#N/A"/>
    <m/>
    <e v="#N/A"/>
    <n v="6.5439600000000001E-2"/>
    <s v="$/ per patient treated"/>
    <m/>
    <m/>
    <s v="Multiple"/>
    <x v="1"/>
    <x v="1"/>
    <x v="1"/>
  </r>
  <r>
    <m/>
    <x v="1"/>
    <x v="1"/>
    <s v="AL anti-malarial in East Asia/Pacific "/>
    <s v="F"/>
    <n v="7.0000000000000007E-2"/>
    <m/>
    <x v="1"/>
    <s v="US"/>
    <n v="2012"/>
    <n v="1"/>
    <n v="7.0000000000000007E-2"/>
    <m/>
    <e v="#N/A"/>
    <e v="#N/A"/>
    <m/>
    <e v="#N/A"/>
    <e v="#N/A"/>
    <s v="Developing Asia"/>
    <e v="#N/A"/>
    <m/>
    <e v="#N/A"/>
    <n v="7.3119200000000009E-2"/>
    <s v="$/ per patient treated"/>
    <m/>
    <m/>
    <s v="Multiple"/>
    <x v="1"/>
    <x v="1"/>
    <x v="1"/>
  </r>
  <r>
    <m/>
    <x v="1"/>
    <x v="1"/>
    <s v="AL anti-malarial in North Africa/Middle East"/>
    <s v="F"/>
    <n v="7.0000000000000007E-2"/>
    <m/>
    <x v="1"/>
    <s v="US"/>
    <n v="2012"/>
    <n v="1"/>
    <n v="7.0000000000000007E-2"/>
    <m/>
    <e v="#N/A"/>
    <e v="#N/A"/>
    <m/>
    <e v="#N/A"/>
    <e v="#N/A"/>
    <s v="Middle East and North Africa"/>
    <e v="#N/A"/>
    <m/>
    <e v="#N/A"/>
    <n v="7.7497700000000017E-2"/>
    <s v="$/ per patient treated"/>
    <m/>
    <m/>
    <s v="Multiple"/>
    <x v="1"/>
    <x v="1"/>
    <x v="1"/>
  </r>
  <r>
    <m/>
    <x v="1"/>
    <x v="1"/>
    <s v="AL anti-malarial in Eastern Europe/Central Asia"/>
    <s v="F"/>
    <n v="0.08"/>
    <m/>
    <x v="1"/>
    <s v="US"/>
    <n v="2012"/>
    <n v="1"/>
    <n v="0.08"/>
    <m/>
    <e v="#N/A"/>
    <e v="#N/A"/>
    <m/>
    <e v="#N/A"/>
    <e v="#N/A"/>
    <s v="Central and eastern Europe"/>
    <e v="#N/A"/>
    <m/>
    <e v="#N/A"/>
    <n v="8.4628800000000004E-2"/>
    <s v="$/ per patient treated"/>
    <m/>
    <m/>
    <s v="Multiple"/>
    <x v="1"/>
    <x v="1"/>
    <x v="1"/>
  </r>
  <r>
    <m/>
    <x v="1"/>
    <x v="1"/>
    <s v="AL anti-malarial in Latin America/Caribbean "/>
    <s v="F"/>
    <n v="0.08"/>
    <m/>
    <x v="1"/>
    <s v="US"/>
    <n v="2012"/>
    <n v="1"/>
    <n v="0.08"/>
    <m/>
    <e v="#N/A"/>
    <e v="#N/A"/>
    <m/>
    <e v="#N/A"/>
    <e v="#N/A"/>
    <s v="Latin America and the Caribbean"/>
    <e v="#N/A"/>
    <m/>
    <e v="#N/A"/>
    <n v="8.4775200000000009E-2"/>
    <s v="$/ per patient treated"/>
    <m/>
    <m/>
    <s v="Multiple"/>
    <x v="1"/>
    <x v="1"/>
    <x v="1"/>
  </r>
  <r>
    <m/>
    <x v="2"/>
    <x v="2"/>
    <s v="IPTi, SP (Costs for 1 dose), 2,3,9 months with Epi"/>
    <s v="F"/>
    <n v="7.0000000000000007E-2"/>
    <m/>
    <x v="2"/>
    <s v="US"/>
    <n v="2006"/>
    <n v="1"/>
    <n v="7.0000000000000007E-2"/>
    <m/>
    <n v="1251.89997292515"/>
    <n v="87.632998104760503"/>
    <m/>
    <n v="197.07182063634701"/>
    <n v="100"/>
    <m/>
    <n v="172.69994484326699"/>
    <m/>
    <n v="1583.00278737484"/>
    <n v="0.10909642498460952"/>
    <s v="$/ per person treated (compliant)"/>
    <m/>
    <m/>
    <s v="Multiple"/>
    <x v="1"/>
    <x v="1"/>
    <x v="2"/>
  </r>
  <r>
    <m/>
    <x v="2"/>
    <x v="2"/>
    <s v="IPTi, SP (Costs for 1 dose), 3,4,9 months with EPi"/>
    <s v="F"/>
    <n v="0.1"/>
    <m/>
    <x v="2"/>
    <s v="US"/>
    <n v="2006"/>
    <n v="1"/>
    <n v="0.1"/>
    <m/>
    <n v="25.400779166666702"/>
    <n v="2.5400779166666703"/>
    <m/>
    <n v="177.152770239912"/>
    <n v="100"/>
    <m/>
    <n v="4.4998183956272495"/>
    <m/>
    <n v="28.3729844798921"/>
    <n v="0.15859517347624341"/>
    <s v="$/ per person treated (compliant)"/>
    <m/>
    <m/>
    <s v="Multiple"/>
    <x v="1"/>
    <x v="1"/>
    <x v="2"/>
  </r>
  <r>
    <m/>
    <x v="2"/>
    <x v="2"/>
    <s v="IPTi, SP (Costs for 1 dose), 2,3,9 months with Epi"/>
    <s v="E"/>
    <n v="0.13"/>
    <m/>
    <x v="2"/>
    <s v="US"/>
    <n v="2006"/>
    <n v="1"/>
    <n v="0.13"/>
    <m/>
    <n v="1251.89997292515"/>
    <n v="162.7469964802695"/>
    <m/>
    <n v="197.07182063634701"/>
    <n v="100"/>
    <m/>
    <n v="320.72846899463866"/>
    <m/>
    <n v="1583.00278737484"/>
    <n v="0.20260764639998907"/>
    <s v="$/ per person treated (compliant)"/>
    <m/>
    <m/>
    <s v="Multiple"/>
    <x v="1"/>
    <x v="1"/>
    <x v="2"/>
  </r>
  <r>
    <s v="NC"/>
    <x v="0"/>
    <x v="0"/>
    <s v="Shopkeeper training to enable home management of malaria, Continuation"/>
    <s v="E"/>
    <n v="7.0000000000000007E-2"/>
    <m/>
    <x v="3"/>
    <s v="US"/>
    <n v="2000"/>
    <n v="1"/>
    <n v="7.0000000000000007E-2"/>
    <m/>
    <n v="76.175541666666703"/>
    <n v="5.3322879166666697"/>
    <m/>
    <n v="224.602657227321"/>
    <n v="62.369074315033899"/>
    <m/>
    <n v="19.202562300909126"/>
    <m/>
    <n v="84.529601757352907"/>
    <n v="0.22716967667765889"/>
    <s v="$/ per capita"/>
    <m/>
    <m/>
    <s v="Sub-Saharan Africa"/>
    <x v="0"/>
    <x v="0"/>
    <x v="3"/>
  </r>
  <r>
    <m/>
    <x v="2"/>
    <x v="2"/>
    <s v="IPTi, SP (Costs for 1 dose), 3,4,9 months with EPi"/>
    <s v="E"/>
    <n v="0.15"/>
    <m/>
    <x v="2"/>
    <s v="US"/>
    <n v="2006"/>
    <n v="1"/>
    <n v="0.15"/>
    <m/>
    <n v="25.400779166666702"/>
    <n v="3.8101168750000052"/>
    <m/>
    <n v="177.152770239912"/>
    <n v="100"/>
    <m/>
    <n v="6.7497275934408743"/>
    <m/>
    <n v="28.3729844798921"/>
    <n v="0.23789276021436512"/>
    <s v="$/ per person treated (compliant)"/>
    <m/>
    <m/>
    <s v="Multiple"/>
    <x v="1"/>
    <x v="1"/>
    <x v="2"/>
  </r>
  <r>
    <m/>
    <x v="2"/>
    <x v="2"/>
    <s v="IPTi, SP (costs are for 1 dose), 2,3,9 months with EPI"/>
    <s v="F"/>
    <n v="0.18"/>
    <m/>
    <x v="2"/>
    <s v="US"/>
    <n v="2005"/>
    <n v="1"/>
    <n v="0.18"/>
    <m/>
    <n v="1128.9341791619199"/>
    <n v="203.20815224914557"/>
    <m/>
    <n v="197.07182063634701"/>
    <n v="95.206749465219204"/>
    <m/>
    <n v="420.62774705397209"/>
    <m/>
    <n v="1583.00278737484"/>
    <n v="0.26571510196233877"/>
    <s v="$/ per person treated (compliant)"/>
    <m/>
    <m/>
    <s v="Sub-Saharan Africa"/>
    <x v="0"/>
    <x v="0"/>
    <x v="2"/>
  </r>
  <r>
    <s v="Inpt"/>
    <x v="1"/>
    <x v="3"/>
    <s v="Malaria hospitalization, children"/>
    <s v="F"/>
    <n v="18.559999999999999"/>
    <m/>
    <x v="1"/>
    <s v="US"/>
    <n v="2009"/>
    <n v="1"/>
    <n v="18.559999999999999"/>
    <m/>
    <n v="1320.3120607404101"/>
    <n v="24504.991847342008"/>
    <m/>
    <n v="197.07182063634701"/>
    <n v="126.584052425018"/>
    <m/>
    <n v="38150.487881521491"/>
    <m/>
    <n v="1583.00278737484"/>
    <n v="24.10007625115307"/>
    <s v="$/ per patient treated"/>
    <m/>
    <m/>
    <s v="Multiple"/>
    <x v="1"/>
    <x v="1"/>
    <x v="1"/>
  </r>
  <r>
    <m/>
    <x v="1"/>
    <x v="3"/>
    <s v="Cerebral malaria, children"/>
    <s v="F"/>
    <n v="19.13"/>
    <m/>
    <x v="1"/>
    <s v="US"/>
    <n v="2009"/>
    <n v="1"/>
    <n v="19.13"/>
    <m/>
    <n v="1320.3120607404101"/>
    <n v="25257.569721964042"/>
    <m/>
    <n v="197.07182063634701"/>
    <n v="126.584052425018"/>
    <m/>
    <n v="39322.135408055285"/>
    <m/>
    <n v="1583.00278737484"/>
    <n v="24.840218679124902"/>
    <s v="$/ per patient treated"/>
    <m/>
    <m/>
    <s v="Multiple"/>
    <x v="1"/>
    <x v="1"/>
    <x v="1"/>
  </r>
  <r>
    <m/>
    <x v="2"/>
    <x v="2"/>
    <s v="IPTi, SP (costs are for 1 dose), 2,3,9 months with EPI"/>
    <s v="E"/>
    <n v="0.23"/>
    <m/>
    <x v="2"/>
    <s v="US"/>
    <n v="2005"/>
    <n v="1"/>
    <n v="0.23"/>
    <m/>
    <n v="1128.9341791619199"/>
    <n v="259.65486120724159"/>
    <m/>
    <n v="197.07182063634701"/>
    <n v="95.206749465219204"/>
    <m/>
    <n v="537.46878790229766"/>
    <m/>
    <n v="1583.00278737484"/>
    <n v="0.33952485250743286"/>
    <s v="$/ per person treated (compliant)"/>
    <m/>
    <m/>
    <s v="Sub-Saharan Africa"/>
    <x v="0"/>
    <x v="0"/>
    <x v="2"/>
  </r>
  <r>
    <s v="NC"/>
    <x v="3"/>
    <x v="4"/>
    <s v="ITN, Measles Vaccination"/>
    <s v="F"/>
    <n v="0.32"/>
    <m/>
    <x v="4"/>
    <s v="US"/>
    <n v="1999"/>
    <n v="1"/>
    <n v="0.32"/>
    <m/>
    <n v="0.26664297240719098"/>
    <n v="8.5325751170301112E-2"/>
    <m/>
    <n v="224.242068249619"/>
    <n v="28.353427893544598"/>
    <m/>
    <n v="0.6748257385039832"/>
    <m/>
    <n v="1.7958166666666699"/>
    <n v="0.3757765205267698"/>
    <s v="$/ per net distributed"/>
    <m/>
    <m/>
    <s v="Sub-Saharan Africa"/>
    <x v="2"/>
    <x v="2"/>
    <x v="4"/>
  </r>
  <r>
    <m/>
    <x v="1"/>
    <x v="1"/>
    <s v="ALu at pharmacy for ages 0-3"/>
    <s v="F"/>
    <n v="0.31"/>
    <m/>
    <x v="1"/>
    <s v="US"/>
    <n v="2011"/>
    <n v="1"/>
    <n v="0.31"/>
    <m/>
    <n v="1572.1162253145999"/>
    <n v="487.35602984752597"/>
    <m/>
    <n v="197.07182063634701"/>
    <n v="150.755556854139"/>
    <m/>
    <n v="637.08523986999501"/>
    <m/>
    <n v="1583.00278737484"/>
    <n v="0.40245364376553011"/>
    <s v="$/ per patient treated"/>
    <m/>
    <m/>
    <s v="Sub-Saharan Africa"/>
    <x v="0"/>
    <x v="0"/>
    <x v="1"/>
  </r>
  <r>
    <m/>
    <x v="0"/>
    <x v="0"/>
    <s v="Routine local phone text-message reminder program per additional febrile child correctly managed"/>
    <s v="F"/>
    <n v="0.36"/>
    <m/>
    <x v="0"/>
    <s v="US"/>
    <n v="2010"/>
    <n v="1"/>
    <n v="0.36"/>
    <m/>
    <n v="79.233151704545506"/>
    <n v="28.523934613636381"/>
    <m/>
    <n v="224.602657227321"/>
    <n v="173.230487397952"/>
    <m/>
    <n v="36.98281754575742"/>
    <m/>
    <n v="84.529601757352907"/>
    <n v="0.43751321166659141"/>
    <s v="$/ per person"/>
    <m/>
    <m/>
    <s v="Sub-Saharan Africa"/>
    <x v="0"/>
    <x v="0"/>
    <x v="0"/>
  </r>
  <r>
    <m/>
    <x v="1"/>
    <x v="1"/>
    <s v="Public sector quinine injection"/>
    <s v="F"/>
    <n v="0.35200000000000004"/>
    <m/>
    <x v="1"/>
    <s v="US"/>
    <n v="2009"/>
    <n v="1"/>
    <n v="0.35200000000000004"/>
    <m/>
    <n v="3385.65"/>
    <n v="1191.7488000000001"/>
    <m/>
    <n v="214.26197029566001"/>
    <n v="128.2125477795"/>
    <m/>
    <n v="1991.5870202082983"/>
    <m/>
    <n v="4344.0376417010802"/>
    <n v="0.45846449420461594"/>
    <s v="$/ per patient treated"/>
    <m/>
    <m/>
    <s v="Sub-Saharan Africa"/>
    <x v="0"/>
    <x v="0"/>
    <x v="1"/>
  </r>
  <r>
    <m/>
    <x v="1"/>
    <x v="1"/>
    <s v="Public sector sulphadoxine-pyrimethamine"/>
    <s v="F"/>
    <n v="0.35200000000000004"/>
    <m/>
    <x v="1"/>
    <s v="US"/>
    <n v="2009"/>
    <n v="1"/>
    <n v="0.35200000000000004"/>
    <m/>
    <n v="3385.65"/>
    <n v="1191.7488000000001"/>
    <m/>
    <n v="214.26197029566001"/>
    <n v="128.2125477795"/>
    <m/>
    <n v="1991.5870202082983"/>
    <m/>
    <n v="4344.0376417010802"/>
    <n v="0.45846449420461594"/>
    <s v="$/ per patient treated"/>
    <m/>
    <m/>
    <s v="Sub-Saharan Africa"/>
    <x v="0"/>
    <x v="0"/>
    <x v="1"/>
  </r>
  <r>
    <m/>
    <x v="1"/>
    <x v="1"/>
    <s v="Public sector non-policy antimalarials"/>
    <s v="F"/>
    <n v="0.35200000000000004"/>
    <m/>
    <x v="1"/>
    <s v="US"/>
    <n v="2009"/>
    <n v="1"/>
    <n v="0.35200000000000004"/>
    <m/>
    <n v="3385.65"/>
    <n v="1191.7488000000001"/>
    <m/>
    <n v="214.26197029566001"/>
    <n v="128.2125477795"/>
    <m/>
    <n v="1991.5870202082983"/>
    <m/>
    <n v="4344.0376417010802"/>
    <n v="0.45846449420461594"/>
    <s v="$/ per patient treated"/>
    <m/>
    <m/>
    <s v="Sub-Saharan Africa"/>
    <x v="0"/>
    <x v="0"/>
    <x v="1"/>
  </r>
  <r>
    <m/>
    <x v="1"/>
    <x v="1"/>
    <s v="NGO sector quinine injection"/>
    <s v="F"/>
    <n v="0.35200000000000004"/>
    <m/>
    <x v="1"/>
    <s v="US"/>
    <n v="2009"/>
    <n v="1"/>
    <n v="0.35200000000000004"/>
    <m/>
    <n v="3385.65"/>
    <n v="1191.7488000000001"/>
    <m/>
    <n v="214.26197029566001"/>
    <n v="128.2125477795"/>
    <m/>
    <n v="1991.5870202082983"/>
    <m/>
    <n v="4344.0376417010802"/>
    <n v="0.45846449420461594"/>
    <s v="$/ per patient treated"/>
    <m/>
    <m/>
    <s v="Sub-Saharan Africa"/>
    <x v="0"/>
    <x v="0"/>
    <x v="1"/>
  </r>
  <r>
    <m/>
    <x v="1"/>
    <x v="1"/>
    <s v="NGO sector sulphadoxine-pyrimethamine"/>
    <s v="F"/>
    <n v="0.35200000000000004"/>
    <m/>
    <x v="1"/>
    <s v="US"/>
    <n v="2009"/>
    <n v="1"/>
    <n v="0.35200000000000004"/>
    <m/>
    <n v="3385.65"/>
    <n v="1191.7488000000001"/>
    <m/>
    <n v="214.26197029566001"/>
    <n v="128.2125477795"/>
    <m/>
    <n v="1991.5870202082983"/>
    <m/>
    <n v="4344.0376417010802"/>
    <n v="0.45846449420461594"/>
    <s v="$/ per patient treated"/>
    <m/>
    <m/>
    <s v="Sub-Saharan Africa"/>
    <x v="0"/>
    <x v="0"/>
    <x v="1"/>
  </r>
  <r>
    <s v="CB"/>
    <x v="2"/>
    <x v="5"/>
    <s v="Delivery of IPTc (intermittent preventive treatment for children) by VHWs (village health workers)"/>
    <s v="F"/>
    <n v="0.66"/>
    <m/>
    <x v="5"/>
    <s v="US"/>
    <n v="2008"/>
    <n v="1"/>
    <n v="0.66"/>
    <m/>
    <n v="22.192350000000001"/>
    <n v="14.646951000000001"/>
    <m/>
    <n v="134.784614832454"/>
    <n v="107.53199170815"/>
    <m/>
    <n v="18.359035461399355"/>
    <m/>
    <n v="32.077133888621702"/>
    <n v="0.57234026971192753"/>
    <s v="$/ per child receiving first dose of at least one treatment"/>
    <m/>
    <m/>
    <s v="Sub-Saharan Africa"/>
    <x v="0"/>
    <x v="0"/>
    <x v="5"/>
  </r>
  <r>
    <m/>
    <x v="1"/>
    <x v="1"/>
    <s v="Private sector quinine injection"/>
    <s v="F"/>
    <n v="0.44"/>
    <m/>
    <x v="1"/>
    <s v="US"/>
    <n v="2009"/>
    <n v="1"/>
    <n v="0.44"/>
    <m/>
    <n v="3385.65"/>
    <n v="1489.6860000000001"/>
    <m/>
    <n v="214.26197029566001"/>
    <n v="128.2125477795"/>
    <m/>
    <n v="2489.483775260373"/>
    <m/>
    <n v="4344.0376417010802"/>
    <n v="0.57308061775576991"/>
    <s v="$/ per patient treated"/>
    <m/>
    <m/>
    <s v="Sub-Saharan Africa"/>
    <x v="0"/>
    <x v="0"/>
    <x v="1"/>
  </r>
  <r>
    <m/>
    <x v="1"/>
    <x v="1"/>
    <s v="NGO sector artesunate-amodiaquine"/>
    <s v="F"/>
    <n v="0.44"/>
    <m/>
    <x v="1"/>
    <s v="US"/>
    <n v="2009"/>
    <n v="1"/>
    <n v="0.44"/>
    <m/>
    <n v="3385.65"/>
    <n v="1489.6860000000001"/>
    <m/>
    <n v="214.26197029566001"/>
    <n v="128.2125477795"/>
    <m/>
    <n v="2489.483775260373"/>
    <m/>
    <n v="4344.0376417010802"/>
    <n v="0.57308061775576991"/>
    <s v="$/ per patient treated"/>
    <m/>
    <m/>
    <s v="Sub-Saharan Africa"/>
    <x v="0"/>
    <x v="0"/>
    <x v="1"/>
  </r>
  <r>
    <m/>
    <x v="1"/>
    <x v="1"/>
    <s v="NGO sector non-policy antimalarials"/>
    <s v="F"/>
    <n v="0.44"/>
    <m/>
    <x v="1"/>
    <s v="US"/>
    <n v="2009"/>
    <n v="1"/>
    <n v="0.44"/>
    <m/>
    <n v="3385.65"/>
    <n v="1489.6860000000001"/>
    <m/>
    <n v="214.26197029566001"/>
    <n v="128.2125477795"/>
    <m/>
    <n v="2489.483775260373"/>
    <m/>
    <n v="4344.0376417010802"/>
    <n v="0.57308061775576991"/>
    <s v="$/ per patient treated"/>
    <m/>
    <m/>
    <s v="Sub-Saharan Africa"/>
    <x v="0"/>
    <x v="0"/>
    <x v="1"/>
  </r>
  <r>
    <m/>
    <x v="4"/>
    <x v="6"/>
    <s v="Health Facility based microscopy of blood smears, Test for P. vivax"/>
    <s v="F"/>
    <n v="0.28000000000000003"/>
    <m/>
    <x v="0"/>
    <s v="US"/>
    <n v="2002"/>
    <n v="1"/>
    <n v="0.28000000000000003"/>
    <m/>
    <n v="95.662064999999998"/>
    <n v="26.785378200000004"/>
    <m/>
    <n v="197.01893574081001"/>
    <n v="71.491887760134105"/>
    <m/>
    <n v="73.815741501818678"/>
    <m/>
    <n v="127.60335350681"/>
    <n v="0.57847806874354013"/>
    <s v="$/ per person"/>
    <m/>
    <m/>
    <s v="South Asia"/>
    <x v="2"/>
    <x v="2"/>
    <x v="0"/>
  </r>
  <r>
    <m/>
    <x v="0"/>
    <x v="0"/>
    <s v="Local phone text-message reminder program per additional febrile child correctly managed"/>
    <s v="F"/>
    <n v="0.5"/>
    <m/>
    <x v="0"/>
    <s v="US"/>
    <n v="2010"/>
    <n v="1"/>
    <n v="0.5"/>
    <m/>
    <n v="79.233151704545506"/>
    <n v="39.616575852272753"/>
    <m/>
    <n v="224.602657227321"/>
    <n v="173.230487397952"/>
    <m/>
    <n v="51.36502436910753"/>
    <m/>
    <n v="84.529601757352907"/>
    <n v="0.60765723842582142"/>
    <s v="$/ per person"/>
    <m/>
    <m/>
    <s v="Sub-Saharan Africa"/>
    <x v="0"/>
    <x v="0"/>
    <x v="0"/>
  </r>
  <r>
    <s v="NC"/>
    <x v="0"/>
    <x v="0"/>
    <s v="Shopkeeper training to enable home management of malaria, Set up Year"/>
    <s v="E"/>
    <n v="0.19"/>
    <m/>
    <x v="3"/>
    <s v="US"/>
    <n v="2000"/>
    <n v="1"/>
    <n v="0.19"/>
    <m/>
    <n v="76.175541666666703"/>
    <n v="14.473352916666673"/>
    <m/>
    <n v="224.602657227321"/>
    <n v="62.369074315033899"/>
    <m/>
    <n v="52.121240531039049"/>
    <m/>
    <n v="84.529601757352907"/>
    <n v="0.61660340812507408"/>
    <s v="$/ per capita"/>
    <m/>
    <m/>
    <s v="Sub-Saharan Africa"/>
    <x v="0"/>
    <x v="0"/>
    <x v="3"/>
  </r>
  <r>
    <m/>
    <x v="4"/>
    <x v="7"/>
    <s v="RDT kits in SSA: West and Central Africa"/>
    <s v="F"/>
    <n v="0.56999999999999995"/>
    <m/>
    <x v="0"/>
    <s v="US"/>
    <n v="2012"/>
    <n v="1"/>
    <n v="0.56999999999999995"/>
    <m/>
    <e v="#N/A"/>
    <e v="#N/A"/>
    <m/>
    <e v="#N/A"/>
    <e v="#N/A"/>
    <s v="Sub-Saharan Africa"/>
    <e v="#N/A"/>
    <m/>
    <e v="#N/A"/>
    <n v="0.6216761999999999"/>
    <s v="$/ per person"/>
    <m/>
    <m/>
    <s v="Multiple"/>
    <x v="1"/>
    <x v="1"/>
    <x v="0"/>
  </r>
  <r>
    <m/>
    <x v="2"/>
    <x v="8"/>
    <s v="ANC Clinic based IPTp, SP (2 doses) - with ITN"/>
    <s v="F"/>
    <n v="0.44"/>
    <m/>
    <x v="2"/>
    <s v="US"/>
    <n v="2007"/>
    <n v="1"/>
    <n v="0.44"/>
    <m/>
    <n v="25.840341450216499"/>
    <n v="11.369750238095259"/>
    <m/>
    <n v="177.152770239912"/>
    <n v="113.238663869614"/>
    <m/>
    <n v="17.787058613952365"/>
    <m/>
    <n v="28.3729844798921"/>
    <n v="0.62690122100331147"/>
    <s v="$/ per person treated (compliant)"/>
    <m/>
    <m/>
    <s v="Sub-Saharan Africa"/>
    <x v="0"/>
    <x v="0"/>
    <x v="2"/>
  </r>
  <r>
    <m/>
    <x v="4"/>
    <x v="7"/>
    <s v="RDT kits in South Asia"/>
    <s v="F"/>
    <n v="0.61"/>
    <m/>
    <x v="0"/>
    <s v="US"/>
    <n v="2012"/>
    <n v="1"/>
    <n v="0.61"/>
    <m/>
    <e v="#N/A"/>
    <e v="#N/A"/>
    <m/>
    <e v="#N/A"/>
    <e v="#N/A"/>
    <s v="Developing Asia"/>
    <e v="#N/A"/>
    <m/>
    <e v="#N/A"/>
    <n v="0.6371815999999999"/>
    <s v="$/ per person"/>
    <m/>
    <m/>
    <s v="Multiple"/>
    <x v="1"/>
    <x v="1"/>
    <x v="0"/>
  </r>
  <r>
    <m/>
    <x v="4"/>
    <x v="7"/>
    <s v="RDT kits in East Asia/Pacific "/>
    <s v="F"/>
    <n v="0.63"/>
    <m/>
    <x v="0"/>
    <s v="US"/>
    <n v="2012"/>
    <n v="1"/>
    <n v="0.63"/>
    <m/>
    <e v="#N/A"/>
    <e v="#N/A"/>
    <m/>
    <e v="#N/A"/>
    <e v="#N/A"/>
    <s v="Developing Asia"/>
    <e v="#N/A"/>
    <m/>
    <e v="#N/A"/>
    <n v="0.65807280000000001"/>
    <s v="$/ per person"/>
    <m/>
    <m/>
    <s v="Multiple"/>
    <x v="1"/>
    <x v="1"/>
    <x v="0"/>
  </r>
  <r>
    <m/>
    <x v="4"/>
    <x v="7"/>
    <s v="RDT kits in North Africa/Middle East"/>
    <s v="F"/>
    <n v="0.64"/>
    <m/>
    <x v="0"/>
    <s v="US"/>
    <n v="2012"/>
    <n v="1"/>
    <n v="0.64"/>
    <m/>
    <e v="#N/A"/>
    <e v="#N/A"/>
    <m/>
    <e v="#N/A"/>
    <e v="#N/A"/>
    <s v="Middle East and North Africa"/>
    <e v="#N/A"/>
    <m/>
    <e v="#N/A"/>
    <n v="0.70855040000000002"/>
    <s v="$/ per person"/>
    <m/>
    <m/>
    <s v="Multiple"/>
    <x v="1"/>
    <x v="1"/>
    <x v="0"/>
  </r>
  <r>
    <m/>
    <x v="4"/>
    <x v="7"/>
    <s v="RDT kits in SSA: Southern Africa"/>
    <s v="F"/>
    <n v="0.68"/>
    <m/>
    <x v="0"/>
    <s v="US"/>
    <n v="2012"/>
    <n v="1"/>
    <n v="0.68"/>
    <m/>
    <e v="#N/A"/>
    <e v="#N/A"/>
    <m/>
    <e v="#N/A"/>
    <e v="#N/A"/>
    <s v="Sub-Saharan Africa"/>
    <e v="#N/A"/>
    <m/>
    <e v="#N/A"/>
    <n v="0.7416488"/>
    <s v="$/ per person"/>
    <m/>
    <m/>
    <s v="Multiple"/>
    <x v="1"/>
    <x v="1"/>
    <x v="0"/>
  </r>
  <r>
    <s v="CB"/>
    <x v="2"/>
    <x v="5"/>
    <s v="Delivery of IPTc (intermittent preventive treatment for children) by VHWs (village health workers)"/>
    <s v="E"/>
    <n v="0.87"/>
    <m/>
    <x v="5"/>
    <s v="US"/>
    <n v="2008"/>
    <n v="1"/>
    <n v="0.87"/>
    <m/>
    <n v="22.192350000000001"/>
    <n v="19.307344499999999"/>
    <m/>
    <n v="134.784614832454"/>
    <n v="107.53199170815"/>
    <m/>
    <n v="24.20054674457187"/>
    <m/>
    <n v="32.077133888621702"/>
    <n v="0.75444853734754058"/>
    <s v="$/ per child receiving first dose of at least one treatment"/>
    <m/>
    <m/>
    <s v="Sub-Saharan Africa"/>
    <x v="0"/>
    <x v="0"/>
    <x v="5"/>
  </r>
  <r>
    <s v="NC"/>
    <x v="3"/>
    <x v="9"/>
    <s v="IRS - annual mass campaign"/>
    <s v="E"/>
    <n v="0.73"/>
    <m/>
    <x v="6"/>
    <s v="US"/>
    <n v="2012"/>
    <n v="1"/>
    <n v="0.73"/>
    <m/>
    <n v="84.529601757352907"/>
    <n v="61.706609282867618"/>
    <m/>
    <n v="224.602657227321"/>
    <n v="205.344625397953"/>
    <m/>
    <n v="67.493699367883735"/>
    <m/>
    <n v="84.529601757352907"/>
    <n v="0.79846228971512589"/>
    <s v="$/ per person protected"/>
    <m/>
    <m/>
    <s v="Sub-Saharan Africa"/>
    <x v="0"/>
    <x v="0"/>
    <x v="6"/>
  </r>
  <r>
    <m/>
    <x v="1"/>
    <x v="1"/>
    <s v="Public sector quinine tablets"/>
    <s v="F"/>
    <n v="0.61599999999999999"/>
    <m/>
    <x v="1"/>
    <s v="US"/>
    <n v="2009"/>
    <n v="1"/>
    <n v="0.61599999999999999"/>
    <m/>
    <n v="3385.65"/>
    <n v="2085.5603999999998"/>
    <m/>
    <n v="214.26197029566001"/>
    <n v="128.2125477795"/>
    <m/>
    <n v="3485.2772853645215"/>
    <m/>
    <n v="4344.0376417010802"/>
    <n v="0.80231286485807773"/>
    <s v="$/ per patient treated"/>
    <m/>
    <m/>
    <s v="Sub-Saharan Africa"/>
    <x v="0"/>
    <x v="0"/>
    <x v="1"/>
  </r>
  <r>
    <m/>
    <x v="1"/>
    <x v="1"/>
    <s v="Private sector quinine tablets"/>
    <s v="F"/>
    <n v="0.61599999999999999"/>
    <m/>
    <x v="1"/>
    <s v="US"/>
    <n v="2009"/>
    <n v="1"/>
    <n v="0.61599999999999999"/>
    <m/>
    <n v="3385.65"/>
    <n v="2085.5603999999998"/>
    <m/>
    <n v="214.26197029566001"/>
    <n v="128.2125477795"/>
    <m/>
    <n v="3485.2772853645215"/>
    <m/>
    <n v="4344.0376417010802"/>
    <n v="0.80231286485807773"/>
    <s v="$/ per patient treated"/>
    <m/>
    <m/>
    <s v="Sub-Saharan Africa"/>
    <x v="0"/>
    <x v="0"/>
    <x v="1"/>
  </r>
  <r>
    <m/>
    <x v="1"/>
    <x v="1"/>
    <s v="Private sector sulphadoxine-pyrimethamine"/>
    <s v="F"/>
    <n v="0.61599999999999999"/>
    <m/>
    <x v="1"/>
    <s v="US"/>
    <n v="2009"/>
    <n v="1"/>
    <n v="0.61599999999999999"/>
    <m/>
    <n v="3385.65"/>
    <n v="2085.5603999999998"/>
    <m/>
    <n v="214.26197029566001"/>
    <n v="128.2125477795"/>
    <m/>
    <n v="3485.2772853645215"/>
    <m/>
    <n v="4344.0376417010802"/>
    <n v="0.80231286485807773"/>
    <s v="$/ per patient treated"/>
    <m/>
    <m/>
    <s v="Sub-Saharan Africa"/>
    <x v="0"/>
    <x v="0"/>
    <x v="1"/>
  </r>
  <r>
    <m/>
    <x v="1"/>
    <x v="1"/>
    <s v="NGO sector quinine tablets"/>
    <s v="F"/>
    <n v="0.61599999999999999"/>
    <m/>
    <x v="1"/>
    <s v="US"/>
    <n v="2009"/>
    <n v="1"/>
    <n v="0.61599999999999999"/>
    <m/>
    <n v="3385.65"/>
    <n v="2085.5603999999998"/>
    <m/>
    <n v="214.26197029566001"/>
    <n v="128.2125477795"/>
    <m/>
    <n v="3485.2772853645215"/>
    <m/>
    <n v="4344.0376417010802"/>
    <n v="0.80231286485807773"/>
    <s v="$/ per patient treated"/>
    <m/>
    <m/>
    <s v="Sub-Saharan Africa"/>
    <x v="0"/>
    <x v="0"/>
    <x v="1"/>
  </r>
  <r>
    <s v="CB"/>
    <x v="2"/>
    <x v="5"/>
    <s v="Delivery of IPTc (intermittent preventive treatment for children) by RCH (reproductive and child health) trekking teams"/>
    <s v="F"/>
    <n v="0.93"/>
    <m/>
    <x v="5"/>
    <s v="US"/>
    <n v="2008"/>
    <n v="1"/>
    <n v="0.93"/>
    <m/>
    <n v="22.192350000000001"/>
    <n v="20.638885500000001"/>
    <m/>
    <n v="134.784614832454"/>
    <n v="107.53199170815"/>
    <m/>
    <n v="25.869549968335452"/>
    <m/>
    <n v="32.077133888621702"/>
    <n v="0.80647947095771599"/>
    <s v="$/ per child receiving first dose of at least one treatment"/>
    <m/>
    <m/>
    <s v="Sub-Saharan Africa"/>
    <x v="0"/>
    <x v="0"/>
    <x v="5"/>
  </r>
  <r>
    <m/>
    <x v="1"/>
    <x v="1"/>
    <s v="ALu at pharmacy for ages 4-8"/>
    <s v="F"/>
    <n v="0.63"/>
    <m/>
    <x v="1"/>
    <s v="US"/>
    <n v="2011"/>
    <n v="1"/>
    <n v="0.63"/>
    <m/>
    <n v="1572.1162253145999"/>
    <n v="990.43322194819791"/>
    <m/>
    <n v="197.07182063634701"/>
    <n v="150.755556854139"/>
    <m/>
    <n v="1294.7216165099899"/>
    <m/>
    <n v="1583.00278737484"/>
    <n v="0.81788966313639988"/>
    <s v="$/ per patient treated"/>
    <m/>
    <m/>
    <s v="Sub-Saharan Africa"/>
    <x v="0"/>
    <x v="0"/>
    <x v="1"/>
  </r>
  <r>
    <m/>
    <x v="5"/>
    <x v="10"/>
    <s v="Treat-all strategy: artesunate-amodiaquine combination for ages 0-5 (mean cost per presumptive malarial episode)"/>
    <s v="F"/>
    <n v="340"/>
    <m/>
    <x v="0"/>
    <s v="Mali"/>
    <n v="2006"/>
    <n v="522.89010961083295"/>
    <n v="0.65023222614221743"/>
    <m/>
    <n v="522.89010961083295"/>
    <n v="340"/>
    <m/>
    <n v="126.296030236528"/>
    <n v="100"/>
    <m/>
    <n v="429.40650280419521"/>
    <m/>
    <n v="510.52713590196998"/>
    <n v="0.84110416980195279"/>
    <s v="$/ per person"/>
    <m/>
    <s v="Currency"/>
    <s v="Sub-Saharan Africa"/>
    <x v="0"/>
    <x v="0"/>
    <x v="0"/>
  </r>
  <r>
    <s v="Otpt"/>
    <x v="5"/>
    <x v="10"/>
    <s v="Outpatient, presumptive diagnosis"/>
    <s v="F"/>
    <n v="0.62"/>
    <m/>
    <x v="0"/>
    <s v="US"/>
    <n v="2011"/>
    <n v="1"/>
    <n v="0.62"/>
    <m/>
    <n v="2522.74632070807"/>
    <n v="1564.1027188390035"/>
    <m/>
    <n v="202.95607073094899"/>
    <n v="149.972376254978"/>
    <m/>
    <n v="2116.6840851774632"/>
    <m/>
    <n v="2504.5630775832801"/>
    <n v="0.84513107460639736"/>
    <s v="$/ per person"/>
    <m/>
    <m/>
    <s v="Sub-Saharan Africa"/>
    <x v="0"/>
    <x v="0"/>
    <x v="0"/>
  </r>
  <r>
    <m/>
    <x v="4"/>
    <x v="7"/>
    <s v="RDT kits in Eastern Europe/Central Asia"/>
    <s v="F"/>
    <n v="0.8"/>
    <m/>
    <x v="0"/>
    <s v="US"/>
    <n v="2012"/>
    <n v="1"/>
    <n v="0.8"/>
    <m/>
    <e v="#N/A"/>
    <e v="#N/A"/>
    <m/>
    <e v="#N/A"/>
    <e v="#N/A"/>
    <s v="Central and eastern Europe"/>
    <e v="#N/A"/>
    <m/>
    <e v="#N/A"/>
    <n v="0.84628800000000004"/>
    <s v="$/ per person"/>
    <m/>
    <m/>
    <s v="Multiple"/>
    <x v="1"/>
    <x v="1"/>
    <x v="0"/>
  </r>
  <r>
    <s v="NC"/>
    <x v="3"/>
    <x v="4"/>
    <s v="LLIN, Campaign"/>
    <s v="F"/>
    <n v="0.67"/>
    <m/>
    <x v="4"/>
    <s v="US"/>
    <n v="2007"/>
    <n v="1"/>
    <n v="0.67"/>
    <m/>
    <n v="1723.4917723430001"/>
    <n v="1154.7394874698102"/>
    <m/>
    <n v="202.95607073094899"/>
    <n v="107.310676135619"/>
    <m/>
    <n v="2183.9522173782334"/>
    <m/>
    <n v="2504.5630775832801"/>
    <n v="0.87198930501107097"/>
    <s v="$/ per net distributed"/>
    <m/>
    <m/>
    <s v="Sub-Saharan Africa"/>
    <x v="0"/>
    <x v="0"/>
    <x v="4"/>
  </r>
  <r>
    <s v="Otpt"/>
    <x v="5"/>
    <x v="10"/>
    <s v="Outpatient, when AL (artemether-lumefantrine treatment policy) exist in health facilities (low malaria transmission area) "/>
    <s v="F"/>
    <n v="0.58199999999999996"/>
    <m/>
    <x v="0"/>
    <s v="US"/>
    <n v="2007"/>
    <n v="1"/>
    <n v="0.58199999999999996"/>
    <m/>
    <n v="67.317638124285693"/>
    <n v="39.178865388334273"/>
    <m/>
    <n v="224.602657227321"/>
    <n v="114.453734208171"/>
    <m/>
    <n v="76.884143049158581"/>
    <m/>
    <n v="84.529601757352907"/>
    <n v="0.90955288385078337"/>
    <s v="$/ per person"/>
    <m/>
    <m/>
    <s v="Sub-Saharan Africa"/>
    <x v="0"/>
    <x v="0"/>
    <x v="0"/>
  </r>
  <r>
    <s v="CB"/>
    <x v="2"/>
    <x v="5"/>
    <s v="Delivery of IPTc (intermittent preventive treatment for children) by RCH (reproductive and child health) trekking teams: "/>
    <s v="E"/>
    <n v="1.08"/>
    <m/>
    <x v="5"/>
    <s v="US"/>
    <n v="2008"/>
    <n v="1"/>
    <n v="1.08"/>
    <m/>
    <n v="22.192350000000001"/>
    <n v="23.967738000000004"/>
    <m/>
    <n v="134.784614832454"/>
    <n v="107.53199170815"/>
    <m/>
    <n v="30.0420580277444"/>
    <m/>
    <n v="32.077133888621702"/>
    <n v="0.93655680498315408"/>
    <s v="$/ per child receiving first dose of at least one treatment"/>
    <m/>
    <m/>
    <s v="Sub-Saharan Africa"/>
    <x v="0"/>
    <x v="0"/>
    <x v="5"/>
  </r>
  <r>
    <m/>
    <x v="4"/>
    <x v="7"/>
    <s v="RDT kits in SSA (sub-Saharan Africa): East Africa"/>
    <s v="F"/>
    <n v="0.87"/>
    <m/>
    <x v="0"/>
    <s v="US"/>
    <n v="2012"/>
    <n v="1"/>
    <n v="0.87"/>
    <m/>
    <e v="#N/A"/>
    <e v="#N/A"/>
    <m/>
    <e v="#N/A"/>
    <e v="#N/A"/>
    <s v="Sub-Saharan Africa"/>
    <e v="#N/A"/>
    <m/>
    <e v="#N/A"/>
    <n v="0.9488742"/>
    <s v="$/ per person"/>
    <m/>
    <m/>
    <s v="Multiple"/>
    <x v="1"/>
    <x v="1"/>
    <x v="0"/>
  </r>
  <r>
    <s v="NC"/>
    <x v="3"/>
    <x v="4"/>
    <s v="LLIN, Campaign"/>
    <s v="E"/>
    <n v="0.76"/>
    <m/>
    <x v="4"/>
    <s v="US"/>
    <n v="2007"/>
    <n v="1"/>
    <n v="0.76"/>
    <m/>
    <n v="1723.4917723430001"/>
    <n v="1309.8537469806802"/>
    <m/>
    <n v="202.95607073094899"/>
    <n v="107.310676135619"/>
    <m/>
    <n v="2477.3189331454587"/>
    <m/>
    <n v="2504.5630775832801"/>
    <n v="0.98912219672897594"/>
    <s v="$/ per net distributed"/>
    <m/>
    <m/>
    <s v="Sub-Saharan Africa"/>
    <x v="0"/>
    <x v="0"/>
    <x v="4"/>
  </r>
  <r>
    <m/>
    <x v="1"/>
    <x v="1"/>
    <s v="Private sector non-policy antimalarials"/>
    <s v="F"/>
    <n v="0.79200000000000004"/>
    <m/>
    <x v="1"/>
    <s v="US"/>
    <n v="2009"/>
    <n v="1"/>
    <n v="0.79200000000000004"/>
    <m/>
    <n v="3385.65"/>
    <n v="2681.4348"/>
    <m/>
    <n v="214.26197029566001"/>
    <n v="128.2125477795"/>
    <m/>
    <n v="4481.0707954686704"/>
    <m/>
    <n v="4344.0376417010802"/>
    <n v="1.0315451119603856"/>
    <s v="$/ per patient treated"/>
    <m/>
    <m/>
    <s v="Sub-Saharan Africa"/>
    <x v="0"/>
    <x v="0"/>
    <x v="1"/>
  </r>
  <r>
    <m/>
    <x v="1"/>
    <x v="1"/>
    <s v="ALu at pharmacy for ages 9-14"/>
    <s v="F"/>
    <n v="0.94"/>
    <m/>
    <x v="1"/>
    <s v="US"/>
    <n v="2011"/>
    <n v="1"/>
    <n v="0.94"/>
    <m/>
    <n v="1572.1162253145999"/>
    <n v="1477.7892517957239"/>
    <m/>
    <n v="197.07182063634701"/>
    <n v="150.755556854139"/>
    <m/>
    <n v="1931.806856379985"/>
    <m/>
    <n v="1583.00278737484"/>
    <n v="1.22034330690193"/>
    <s v="$/ per patient treated"/>
    <m/>
    <m/>
    <s v="Sub-Saharan Africa"/>
    <x v="0"/>
    <x v="0"/>
    <x v="1"/>
  </r>
  <r>
    <s v="CB"/>
    <x v="2"/>
    <x v="5"/>
    <s v="Delivery of IPTc (intermittent preventive treatment for children) by VHWs (village health workers)"/>
    <s v="F"/>
    <n v="1.23"/>
    <m/>
    <x v="7"/>
    <s v="US"/>
    <n v="2008"/>
    <n v="1"/>
    <n v="1.23"/>
    <m/>
    <n v="22.192350000000001"/>
    <n v="27.296590500000001"/>
    <m/>
    <n v="134.784614832454"/>
    <n v="107.53199170815"/>
    <m/>
    <n v="34.214566087153337"/>
    <m/>
    <n v="32.077133888621702"/>
    <n v="1.0666341390085921"/>
    <s v="$/ per child receiving first dose of all three treatments"/>
    <m/>
    <m/>
    <s v="Sub-Saharan Africa"/>
    <x v="0"/>
    <x v="0"/>
    <x v="7"/>
  </r>
  <r>
    <s v="Otpt"/>
    <x v="5"/>
    <x v="7"/>
    <s v="Outpatient, when AL (artemether-lumefantrine treatment policy) and RDTs exist and clinicians follow revised clinical practices (low malaria transmission area) "/>
    <s v="F"/>
    <n v="0.69099999999999995"/>
    <m/>
    <x v="0"/>
    <s v="US"/>
    <n v="2007"/>
    <n v="1"/>
    <n v="0.69099999999999995"/>
    <m/>
    <n v="67.317638124285693"/>
    <n v="46.516487943881408"/>
    <m/>
    <n v="224.602657227321"/>
    <n v="114.453734208171"/>
    <m/>
    <n v="91.283406953554248"/>
    <m/>
    <n v="84.529601757352907"/>
    <n v="1.0798986988675108"/>
    <s v="$/ per person"/>
    <m/>
    <m/>
    <s v="Sub-Saharan Africa"/>
    <x v="0"/>
    <x v="0"/>
    <x v="0"/>
  </r>
  <r>
    <m/>
    <x v="4"/>
    <x v="7"/>
    <s v="RDT kits in Latin America/Caribbean "/>
    <s v="F"/>
    <n v="1.1000000000000001"/>
    <m/>
    <x v="0"/>
    <s v="US"/>
    <n v="2012"/>
    <n v="1"/>
    <n v="1.1000000000000001"/>
    <m/>
    <e v="#N/A"/>
    <e v="#N/A"/>
    <m/>
    <e v="#N/A"/>
    <e v="#N/A"/>
    <s v="Latin America and the Caribbean"/>
    <e v="#N/A"/>
    <m/>
    <e v="#N/A"/>
    <n v="1.1656590000000002"/>
    <s v="$/ per person"/>
    <m/>
    <m/>
    <s v="Multiple"/>
    <x v="1"/>
    <x v="1"/>
    <x v="0"/>
  </r>
  <r>
    <m/>
    <x v="1"/>
    <x v="1"/>
    <s v="NGO sector artemether-lumefantrine"/>
    <s v="F"/>
    <n v="0.96800000000000008"/>
    <m/>
    <x v="1"/>
    <s v="US"/>
    <n v="2009"/>
    <n v="1"/>
    <n v="0.96800000000000008"/>
    <m/>
    <n v="3385.65"/>
    <n v="3277.3092000000001"/>
    <m/>
    <n v="214.26197029566001"/>
    <n v="128.2125477795"/>
    <m/>
    <n v="5476.8643055728198"/>
    <m/>
    <n v="4344.0376417010802"/>
    <n v="1.2607773590626936"/>
    <s v="$/ per patient treated"/>
    <m/>
    <m/>
    <s v="Sub-Saharan Africa"/>
    <x v="0"/>
    <x v="0"/>
    <x v="1"/>
  </r>
  <r>
    <m/>
    <x v="1"/>
    <x v="1"/>
    <s v="NGO sector artemether"/>
    <s v="F"/>
    <n v="1.232"/>
    <m/>
    <x v="1"/>
    <s v="US"/>
    <n v="2009"/>
    <n v="1"/>
    <n v="1.232"/>
    <m/>
    <n v="3385.65"/>
    <n v="4171.1207999999997"/>
    <m/>
    <n v="214.26197029566001"/>
    <n v="128.2125477795"/>
    <m/>
    <n v="6970.554570729043"/>
    <m/>
    <n v="4344.0376417010802"/>
    <n v="1.6046257297161555"/>
    <s v="$/ per patient treated"/>
    <m/>
    <m/>
    <s v="Sub-Saharan Africa"/>
    <x v="0"/>
    <x v="0"/>
    <x v="1"/>
  </r>
  <r>
    <m/>
    <x v="2"/>
    <x v="8"/>
    <s v="IPTp-SP (intermittent preventive treatment in pregnant women) (with sulfadoxine/pyrimethamine)"/>
    <s v="F"/>
    <n v="0.79"/>
    <m/>
    <x v="8"/>
    <s v="US"/>
    <n v="2005"/>
    <n v="1"/>
    <n v="0.79"/>
    <m/>
    <n v="1780.6657768939399"/>
    <n v="1406.7259637462125"/>
    <m/>
    <n v="202.95607073094899"/>
    <n v="92.2094738207972"/>
    <m/>
    <n v="3096.2499010892889"/>
    <m/>
    <n v="2504.5630775832801"/>
    <n v="1.236243530379336"/>
    <s v="$/ per person treated (all)"/>
    <m/>
    <m/>
    <s v="Sub-Saharan Africa"/>
    <x v="0"/>
    <x v="0"/>
    <x v="8"/>
  </r>
  <r>
    <s v="NC"/>
    <x v="3"/>
    <x v="4"/>
    <s v="LLIN, Campaign"/>
    <s v="E"/>
    <n v="0.96"/>
    <m/>
    <x v="9"/>
    <s v="US"/>
    <n v="2007"/>
    <n v="1"/>
    <n v="0.96"/>
    <m/>
    <n v="1723.4917723430001"/>
    <n v="1654.5521014492799"/>
    <m/>
    <n v="202.95607073094899"/>
    <n v="107.310676135619"/>
    <m/>
    <n v="3129.2449681837365"/>
    <m/>
    <n v="2504.5630775832801"/>
    <n v="1.2494175116576536"/>
    <s v="$/ per treated net year"/>
    <m/>
    <m/>
    <s v="Sub-Saharan Africa"/>
    <x v="0"/>
    <x v="0"/>
    <x v="9"/>
  </r>
  <r>
    <m/>
    <x v="1"/>
    <x v="1"/>
    <s v="ALu at pharmacy for ages 15+"/>
    <s v="F"/>
    <n v="1.26"/>
    <m/>
    <x v="1"/>
    <s v="US"/>
    <n v="2011"/>
    <n v="1"/>
    <n v="1.26"/>
    <m/>
    <n v="1572.1162253145999"/>
    <n v="1980.8664438963958"/>
    <m/>
    <n v="197.07182063634701"/>
    <n v="150.755556854139"/>
    <m/>
    <n v="2589.4432330199797"/>
    <m/>
    <n v="1583.00278737484"/>
    <n v="1.6357793262727998"/>
    <s v="$/ per patient treated"/>
    <m/>
    <m/>
    <s v="Sub-Saharan Africa"/>
    <x v="0"/>
    <x v="0"/>
    <x v="1"/>
  </r>
  <r>
    <s v="Otpt"/>
    <x v="5"/>
    <x v="7"/>
    <s v="Outpatient, when AL (artemether-lumefantrine treatment policy) and RDTs exist (high malaria transmission area) "/>
    <s v="F"/>
    <n v="0.82199999999999995"/>
    <m/>
    <x v="0"/>
    <s v="US"/>
    <n v="2007"/>
    <n v="1"/>
    <n v="0.82199999999999995"/>
    <m/>
    <n v="67.317638124285693"/>
    <n v="55.335098538162839"/>
    <m/>
    <n v="224.602657227321"/>
    <n v="114.453734208171"/>
    <m/>
    <n v="108.58894430654355"/>
    <m/>
    <n v="84.529601757352907"/>
    <n v="1.2846262380160547"/>
    <s v="$/ per person"/>
    <m/>
    <m/>
    <s v="Sub-Saharan Africa"/>
    <x v="0"/>
    <x v="0"/>
    <x v="0"/>
  </r>
  <r>
    <s v="Otpt"/>
    <x v="5"/>
    <x v="7"/>
    <s v="Outpatient, when AL (artemether-lumefantrine treatment policy) and RDTs exist (low malaria transmission area)"/>
    <s v="F"/>
    <n v="0.82299999999999995"/>
    <m/>
    <x v="0"/>
    <s v="US"/>
    <n v="2007"/>
    <n v="1"/>
    <n v="0.82299999999999995"/>
    <m/>
    <n v="67.317638124285693"/>
    <n v="55.402416176287126"/>
    <m/>
    <n v="224.602657227321"/>
    <n v="114.453734208171"/>
    <m/>
    <n v="108.721047645116"/>
    <m/>
    <n v="84.529601757352907"/>
    <n v="1.2861890436584102"/>
    <s v="$/ per person"/>
    <m/>
    <m/>
    <s v="Sub-Saharan Africa"/>
    <x v="0"/>
    <x v="0"/>
    <x v="0"/>
  </r>
  <r>
    <s v="NC"/>
    <x v="3"/>
    <x v="4"/>
    <s v="LLIN, Campaign"/>
    <s v="F"/>
    <n v="1.04"/>
    <m/>
    <x v="4"/>
    <s v="US"/>
    <n v="2007"/>
    <n v="1"/>
    <n v="1.04"/>
    <m/>
    <n v="1723.4917723430001"/>
    <n v="1792.4314432367203"/>
    <m/>
    <n v="202.95607073094899"/>
    <n v="107.310676135619"/>
    <m/>
    <n v="3390.0153821990489"/>
    <m/>
    <n v="2504.5630775832801"/>
    <n v="1.353535637629125"/>
    <s v="$/ per net distributed"/>
    <m/>
    <m/>
    <s v="Sub-Saharan Africa"/>
    <x v="0"/>
    <x v="0"/>
    <x v="4"/>
  </r>
  <r>
    <s v="NC"/>
    <x v="3"/>
    <x v="11"/>
    <s v="WG LSM in Low transmission area, Vihiga"/>
    <s v="E"/>
    <n v="0.72"/>
    <m/>
    <x v="6"/>
    <s v="US"/>
    <n v="2006"/>
    <n v="1"/>
    <n v="0.72"/>
    <m/>
    <n v="72.100835017862096"/>
    <n v="51.912601212860707"/>
    <m/>
    <n v="224.602657227321"/>
    <n v="100"/>
    <m/>
    <n v="116.59708175990762"/>
    <m/>
    <n v="84.529601757352907"/>
    <n v="1.3793639072689148"/>
    <s v="$/ per person protected"/>
    <m/>
    <m/>
    <s v="Multiple"/>
    <x v="1"/>
    <x v="1"/>
    <x v="6"/>
  </r>
  <r>
    <s v="NC"/>
    <x v="3"/>
    <x v="4"/>
    <s v="LLIN, ANC"/>
    <s v="F"/>
    <n v="1.07"/>
    <m/>
    <x v="4"/>
    <s v="US"/>
    <n v="2007"/>
    <n v="1"/>
    <n v="1.07"/>
    <m/>
    <n v="1723.4917723430001"/>
    <n v="1844.1361964070102"/>
    <m/>
    <n v="202.95607073094899"/>
    <n v="107.310676135619"/>
    <m/>
    <n v="3487.8042874547905"/>
    <m/>
    <n v="2504.5630775832801"/>
    <n v="1.3925799348684267"/>
    <s v="$/ per net distributed"/>
    <m/>
    <m/>
    <s v="Sub-Saharan Africa"/>
    <x v="0"/>
    <x v="0"/>
    <x v="4"/>
  </r>
  <r>
    <s v="NC"/>
    <x v="3"/>
    <x v="11"/>
    <s v="CG LSM in Low transmission area, Dar es Salaam"/>
    <s v="E"/>
    <n v="0.9"/>
    <m/>
    <x v="6"/>
    <s v="US"/>
    <n v="2006"/>
    <n v="1"/>
    <n v="0.9"/>
    <m/>
    <n v="1251.89997292515"/>
    <n v="1126.709975632635"/>
    <m/>
    <n v="197.07182063634701"/>
    <n v="100"/>
    <m/>
    <n v="2220.4278622705756"/>
    <m/>
    <n v="1583.00278737484"/>
    <n v="1.4026683212306938"/>
    <s v="$/ per person protected"/>
    <m/>
    <m/>
    <s v="Multiple"/>
    <x v="1"/>
    <x v="1"/>
    <x v="6"/>
  </r>
  <r>
    <s v="CB"/>
    <x v="2"/>
    <x v="5"/>
    <s v="Delivery of IPTc (intermittent preventive treatment for children) by VHWs (village health workers)"/>
    <s v="E"/>
    <n v="1.63"/>
    <m/>
    <x v="7"/>
    <s v="US"/>
    <n v="2008"/>
    <n v="1"/>
    <n v="1.63"/>
    <m/>
    <n v="22.192350000000001"/>
    <n v="36.173530499999998"/>
    <m/>
    <n v="134.784614832454"/>
    <n v="107.53199170815"/>
    <m/>
    <n v="45.341254245577183"/>
    <m/>
    <n v="32.077133888621702"/>
    <n v="1.4135070297430934"/>
    <s v="$/ per child receiving first dose of all three treatments"/>
    <m/>
    <m/>
    <s v="Sub-Saharan Africa"/>
    <x v="0"/>
    <x v="0"/>
    <x v="7"/>
  </r>
  <r>
    <s v="Otpt"/>
    <x v="5"/>
    <x v="6"/>
    <s v="Outpatient, microscopy, antibiotics/analgesics"/>
    <s v="F"/>
    <n v="1.05"/>
    <m/>
    <x v="0"/>
    <s v="US"/>
    <n v="2011"/>
    <n v="1"/>
    <n v="1.05"/>
    <m/>
    <n v="2522.74632070807"/>
    <n v="2648.8836367434737"/>
    <m/>
    <n v="202.95607073094899"/>
    <n v="149.972376254978"/>
    <m/>
    <n v="3584.7069184457041"/>
    <m/>
    <n v="2504.5630775832801"/>
    <n v="1.4312703682850278"/>
    <s v="$/ per person"/>
    <m/>
    <m/>
    <s v="Sub-Saharan Africa"/>
    <x v="0"/>
    <x v="0"/>
    <x v="0"/>
  </r>
  <r>
    <s v="Otpt"/>
    <x v="5"/>
    <x v="10"/>
    <s v="Outpatient, presumptive antibiotics/analgesics"/>
    <s v="F"/>
    <n v="1.05"/>
    <m/>
    <x v="0"/>
    <s v="US"/>
    <n v="2011"/>
    <n v="1"/>
    <n v="1.05"/>
    <m/>
    <n v="2522.74632070807"/>
    <n v="2648.8836367434737"/>
    <m/>
    <n v="202.95607073094899"/>
    <n v="149.972376254978"/>
    <m/>
    <n v="3584.7069184457041"/>
    <m/>
    <n v="2504.5630775832801"/>
    <n v="1.4312703682850278"/>
    <s v="$/ per person"/>
    <m/>
    <m/>
    <s v="Sub-Saharan Africa"/>
    <x v="0"/>
    <x v="0"/>
    <x v="0"/>
  </r>
  <r>
    <s v="Otpt"/>
    <x v="5"/>
    <x v="7"/>
    <s v="Outpatient, RDT antibiotics/analgesics"/>
    <s v="F"/>
    <n v="1.05"/>
    <m/>
    <x v="0"/>
    <s v="US"/>
    <n v="2011"/>
    <n v="1"/>
    <n v="1.05"/>
    <m/>
    <n v="2522.74632070807"/>
    <n v="2648.8836367434737"/>
    <m/>
    <n v="202.95607073094899"/>
    <n v="149.972376254978"/>
    <m/>
    <n v="3584.7069184457041"/>
    <m/>
    <n v="2504.5630775832801"/>
    <n v="1.4312703682850278"/>
    <s v="$/ per person"/>
    <m/>
    <m/>
    <s v="Sub-Saharan Africa"/>
    <x v="0"/>
    <x v="0"/>
    <x v="0"/>
  </r>
  <r>
    <s v="NC"/>
    <x v="3"/>
    <x v="11"/>
    <s v="CG LSM in Mid transmission area, Dar es Salaam"/>
    <s v="E"/>
    <n v="0.94"/>
    <m/>
    <x v="6"/>
    <s v="US"/>
    <n v="2006"/>
    <n v="1"/>
    <n v="0.94"/>
    <m/>
    <n v="1251.89997292515"/>
    <n v="1176.785974549641"/>
    <m/>
    <n v="197.07182063634701"/>
    <n v="100"/>
    <m/>
    <n v="2319.1135450381566"/>
    <m/>
    <n v="1583.00278737484"/>
    <n v="1.4650091355076134"/>
    <s v="$/ per person protected"/>
    <m/>
    <m/>
    <s v="Multiple"/>
    <x v="1"/>
    <x v="1"/>
    <x v="6"/>
  </r>
  <r>
    <s v="NC"/>
    <x v="3"/>
    <x v="11"/>
    <s v="WG  (water dispersable granule - hand application) LSM in Low transmission area, Vihiga"/>
    <s v="F"/>
    <n v="0.78"/>
    <m/>
    <x v="6"/>
    <s v="US"/>
    <n v="2006"/>
    <n v="1"/>
    <n v="0.78"/>
    <m/>
    <n v="72.100835017862096"/>
    <n v="56.238651313932436"/>
    <m/>
    <n v="224.602657227321"/>
    <n v="100"/>
    <m/>
    <n v="126.31350523989994"/>
    <m/>
    <n v="84.529601757352907"/>
    <n v="1.4943108995413243"/>
    <s v="$/ per person protected"/>
    <m/>
    <m/>
    <s v="Multiple"/>
    <x v="1"/>
    <x v="1"/>
    <x v="6"/>
  </r>
  <r>
    <s v="NC"/>
    <x v="3"/>
    <x v="11"/>
    <s v="WG LSM in Mid transmission area, Vihiga"/>
    <s v="E"/>
    <n v="0.79"/>
    <m/>
    <x v="6"/>
    <s v="US"/>
    <n v="2006"/>
    <n v="1"/>
    <n v="0.79"/>
    <m/>
    <n v="72.100835017862096"/>
    <n v="56.959659664111058"/>
    <m/>
    <n v="224.602657227321"/>
    <n v="100"/>
    <m/>
    <n v="127.93290915323199"/>
    <m/>
    <n v="84.529601757352907"/>
    <n v="1.5134687315867259"/>
    <s v="$/ per person protected"/>
    <m/>
    <m/>
    <s v="Multiple"/>
    <x v="1"/>
    <x v="1"/>
    <x v="6"/>
  </r>
  <r>
    <s v="NC"/>
    <x v="3"/>
    <x v="11"/>
    <s v="CG LSM in High transmission area, Dar es Salaam"/>
    <s v="E"/>
    <n v="0.98"/>
    <m/>
    <x v="6"/>
    <s v="US"/>
    <n v="2006"/>
    <n v="1"/>
    <n v="0.98"/>
    <m/>
    <n v="1251.89997292515"/>
    <n v="1226.861973466647"/>
    <m/>
    <n v="197.07182063634701"/>
    <n v="100"/>
    <m/>
    <n v="2417.7992278057377"/>
    <m/>
    <n v="1583.00278737484"/>
    <n v="1.5273499497845331"/>
    <s v="$/ per person protected"/>
    <m/>
    <m/>
    <s v="Multiple"/>
    <x v="1"/>
    <x v="1"/>
    <x v="6"/>
  </r>
  <r>
    <s v="NC"/>
    <x v="3"/>
    <x v="4"/>
    <s v="LLIN, Campaign"/>
    <s v="E"/>
    <n v="1.18"/>
    <m/>
    <x v="9"/>
    <s v="US"/>
    <n v="2007"/>
    <n v="1"/>
    <n v="1.18"/>
    <m/>
    <n v="1723.4917723430001"/>
    <n v="2033.72029136474"/>
    <m/>
    <n v="202.95607073094899"/>
    <n v="107.310676135619"/>
    <m/>
    <n v="3846.3636067258431"/>
    <m/>
    <n v="2504.5630775832801"/>
    <n v="1.5357423580791993"/>
    <s v="$/ per treated net year"/>
    <m/>
    <m/>
    <s v="Sub-Saharan Africa"/>
    <x v="0"/>
    <x v="0"/>
    <x v="9"/>
  </r>
  <r>
    <s v="NC"/>
    <x v="3"/>
    <x v="4"/>
    <s v="ITN, Government"/>
    <s v="E"/>
    <n v="1.21"/>
    <m/>
    <x v="9"/>
    <s v="US"/>
    <n v="2005"/>
    <n v="1"/>
    <n v="1.21"/>
    <m/>
    <n v="8.6664416666666693"/>
    <n v="10.48639441666667"/>
    <m/>
    <n v="364.73876224138598"/>
    <n v="88.538763952343004"/>
    <m/>
    <n v="43.199095505429931"/>
    <m/>
    <n v="17.704761378267399"/>
    <n v="2.4399705018592814"/>
    <s v="$/ per treated net year"/>
    <m/>
    <s v="Ethiopia being used as a proxy for Eritria, for which there is no data"/>
    <s v="Sub-Saharan Africa"/>
    <x v="0"/>
    <x v="0"/>
    <x v="9"/>
  </r>
  <r>
    <s v="NC"/>
    <x v="3"/>
    <x v="4"/>
    <s v="LLIN, Children &lt;5 - Free &amp; Subsidized"/>
    <s v="F"/>
    <n v="1.22"/>
    <m/>
    <x v="4"/>
    <s v="US"/>
    <n v="2008"/>
    <n v="1"/>
    <n v="1.22"/>
    <m/>
    <n v="1196.3107092104599"/>
    <n v="1459.499065236761"/>
    <m/>
    <n v="197.07182063634701"/>
    <n v="114.78590511399599"/>
    <m/>
    <n v="2505.7618155958112"/>
    <m/>
    <n v="1583.00278737484"/>
    <n v="1.5829168688649129"/>
    <s v="$/ per net distributed"/>
    <m/>
    <m/>
    <s v="Sub-Saharan Africa"/>
    <x v="0"/>
    <x v="0"/>
    <x v="4"/>
  </r>
  <r>
    <s v="CB"/>
    <x v="5"/>
    <x v="10"/>
    <s v="Community Health Worker based treatment AS+AQ, Presumptive"/>
    <s v="F"/>
    <n v="0.54"/>
    <m/>
    <x v="0"/>
    <s v="Euro Area"/>
    <n v="2004"/>
    <n v="0.805365"/>
    <n v="0.67050343633011122"/>
    <m/>
    <n v="2.5790500000000001"/>
    <n v="1.7292618874671735"/>
    <m/>
    <n v="279.65287928785"/>
    <n v="84.996661348102705"/>
    <m/>
    <n v="5.6895536624949079"/>
    <m/>
    <n v="3.5729583333333301"/>
    <n v="1.5923929505181038"/>
    <s v="$/ per person"/>
    <m/>
    <m/>
    <s v="Sub-Saharan Africa"/>
    <x v="2"/>
    <x v="2"/>
    <x v="0"/>
  </r>
  <r>
    <s v="CB"/>
    <x v="5"/>
    <x v="10"/>
    <s v="Community Health Worker based treatment AS+AQ, Presumptive"/>
    <s v="F"/>
    <n v="0.54"/>
    <m/>
    <x v="0"/>
    <s v="Euro Area"/>
    <n v="2004"/>
    <n v="0.805365"/>
    <n v="0.67050343633011122"/>
    <m/>
    <n v="2.5790500000000001"/>
    <n v="1.7292618874671735"/>
    <m/>
    <n v="279.65287928785"/>
    <n v="84.996661348102705"/>
    <m/>
    <n v="5.6895536624949079"/>
    <m/>
    <n v="3.5729583333333301"/>
    <n v="1.5923929505181038"/>
    <s v="$/ per person"/>
    <m/>
    <m/>
    <s v="Sub-Saharan Africa"/>
    <x v="2"/>
    <x v="2"/>
    <x v="0"/>
  </r>
  <r>
    <s v="CB"/>
    <x v="5"/>
    <x v="10"/>
    <s v="Community Health Worker based treatment AS+AQ, Presumptive (Same for prevalence 25%, 50%, 75%)"/>
    <s v="F"/>
    <n v="0.54"/>
    <m/>
    <x v="0"/>
    <s v="Euro Area"/>
    <n v="2004"/>
    <n v="0.805365"/>
    <n v="0.67050343633011122"/>
    <m/>
    <n v="2.5790500000000001"/>
    <n v="1.7292618874671735"/>
    <m/>
    <n v="279.65287928785"/>
    <n v="84.996661348102705"/>
    <m/>
    <n v="5.6895536624949079"/>
    <m/>
    <n v="3.5729583333333301"/>
    <n v="1.5923929505181038"/>
    <s v="$/ per person"/>
    <m/>
    <m/>
    <s v="Sub-Saharan Africa"/>
    <x v="2"/>
    <x v="2"/>
    <x v="0"/>
  </r>
  <r>
    <s v="NC"/>
    <x v="3"/>
    <x v="4"/>
    <s v="LLIN, Children &lt;5 - Free &amp; Subsidized"/>
    <s v="E"/>
    <n v="1.22"/>
    <m/>
    <x v="4"/>
    <s v="US"/>
    <n v="2008"/>
    <n v="1"/>
    <n v="1.22"/>
    <m/>
    <n v="1196.3107092104599"/>
    <n v="1459.499065236761"/>
    <m/>
    <n v="197.07182063634701"/>
    <n v="114.78590511399599"/>
    <m/>
    <n v="2505.7618155958112"/>
    <m/>
    <n v="1583.00278737484"/>
    <n v="1.5829168688649129"/>
    <s v="$/ per net distributed"/>
    <m/>
    <m/>
    <s v="Sub-Saharan Africa"/>
    <x v="0"/>
    <x v="0"/>
    <x v="4"/>
  </r>
  <r>
    <m/>
    <x v="1"/>
    <x v="1"/>
    <s v="ACT (artemisinin-based combination therapy) for patients &lt;3 years"/>
    <s v="F"/>
    <n v="1.26"/>
    <m/>
    <x v="1"/>
    <s v="US"/>
    <n v="2007"/>
    <n v="1"/>
    <n v="1.26"/>
    <m/>
    <e v="#N/A"/>
    <e v="#N/A"/>
    <m/>
    <e v="#N/A"/>
    <e v="#N/A"/>
    <s v="Sub-Saharan Africa"/>
    <e v="#N/A"/>
    <m/>
    <e v="#N/A"/>
    <n v="2.1201560330673201"/>
    <s v="$/ per patient treated"/>
    <m/>
    <m/>
    <s v="Multiple"/>
    <x v="1"/>
    <x v="1"/>
    <x v="1"/>
  </r>
  <r>
    <s v="NC"/>
    <x v="3"/>
    <x v="11"/>
    <s v="WG LSM in High transmission area, Vihiga"/>
    <s v="E"/>
    <n v="0.84"/>
    <m/>
    <x v="6"/>
    <s v="US"/>
    <n v="2006"/>
    <n v="1"/>
    <n v="0.84"/>
    <m/>
    <n v="72.100835017862096"/>
    <n v="60.564701415004158"/>
    <m/>
    <n v="224.602657227321"/>
    <n v="100"/>
    <m/>
    <n v="136.02992871989224"/>
    <m/>
    <n v="84.529601757352907"/>
    <n v="1.6092578918137339"/>
    <s v="$/ per person protected"/>
    <m/>
    <m/>
    <s v="Multiple"/>
    <x v="1"/>
    <x v="1"/>
    <x v="6"/>
  </r>
  <r>
    <s v="NC"/>
    <x v="3"/>
    <x v="4"/>
    <s v="LLIN, Campaign"/>
    <s v="E"/>
    <n v="1.23"/>
    <m/>
    <x v="4"/>
    <s v="US"/>
    <n v="2007"/>
    <n v="1"/>
    <n v="1.23"/>
    <m/>
    <n v="1723.4917723430001"/>
    <n v="2119.89487998189"/>
    <m/>
    <n v="202.95607073094899"/>
    <n v="107.310676135619"/>
    <m/>
    <n v="4009.3451154854129"/>
    <m/>
    <n v="2504.5630775832801"/>
    <n v="1.6008161868113688"/>
    <s v="$/ per net distributed"/>
    <m/>
    <m/>
    <s v="Sub-Saharan Africa"/>
    <x v="0"/>
    <x v="0"/>
    <x v="4"/>
  </r>
  <r>
    <s v="NC"/>
    <x v="3"/>
    <x v="4"/>
    <s v="LLIN, All household members"/>
    <s v="F"/>
    <n v="1.24"/>
    <m/>
    <x v="4"/>
    <s v="US"/>
    <n v="2009"/>
    <n v="1"/>
    <n v="1.24"/>
    <m/>
    <n v="1320.3120607404101"/>
    <n v="1637.1869553181084"/>
    <m/>
    <n v="197.07182063634701"/>
    <n v="126.584052425018"/>
    <m/>
    <n v="2548.8472507050997"/>
    <m/>
    <n v="1583.00278737484"/>
    <n v="1.6101344047106576"/>
    <s v="$/ per net distributed"/>
    <m/>
    <m/>
    <s v="Sub-Saharan Africa"/>
    <x v="0"/>
    <x v="0"/>
    <x v="4"/>
  </r>
  <r>
    <s v="NC"/>
    <x v="3"/>
    <x v="11"/>
    <s v="WG LSM in Mid transmission area, Vihiga"/>
    <s v="F"/>
    <n v="0.85"/>
    <m/>
    <x v="6"/>
    <s v="US"/>
    <n v="2006"/>
    <n v="1"/>
    <n v="0.85"/>
    <m/>
    <n v="72.100835017862096"/>
    <n v="61.28570976518278"/>
    <m/>
    <n v="224.602657227321"/>
    <n v="100"/>
    <m/>
    <n v="137.64933263322428"/>
    <m/>
    <n v="84.529601757352907"/>
    <n v="1.6284157238591355"/>
    <s v="$/ per person protected"/>
    <m/>
    <m/>
    <s v="Multiple"/>
    <x v="1"/>
    <x v="1"/>
    <x v="6"/>
  </r>
  <r>
    <s v="Otpt"/>
    <x v="5"/>
    <x v="10"/>
    <s v="Outpatient, when AL (artemether-lumefantrine treatment policy) exist in health facilities (high malaria transmission area) "/>
    <s v="F"/>
    <n v="1.044"/>
    <m/>
    <x v="0"/>
    <s v="US"/>
    <n v="2007"/>
    <n v="1"/>
    <n v="1.044"/>
    <m/>
    <n v="67.317638124285693"/>
    <n v="70.279614201754271"/>
    <m/>
    <n v="224.602657227321"/>
    <n v="114.453734208171"/>
    <m/>
    <n v="137.91588546962467"/>
    <m/>
    <n v="84.529601757352907"/>
    <n v="1.6315690906189309"/>
    <s v="$/ per person"/>
    <m/>
    <m/>
    <s v="Sub-Saharan Africa"/>
    <x v="0"/>
    <x v="0"/>
    <x v="0"/>
  </r>
  <r>
    <m/>
    <x v="1"/>
    <x v="1"/>
    <s v="Public sector artesunate-amodiaquine"/>
    <s v="F"/>
    <n v="1.5840000000000001"/>
    <m/>
    <x v="1"/>
    <s v="US"/>
    <n v="2009"/>
    <n v="1"/>
    <n v="1.5840000000000001"/>
    <m/>
    <n v="3385.65"/>
    <n v="5362.8696"/>
    <m/>
    <n v="214.26197029566001"/>
    <n v="128.2125477795"/>
    <m/>
    <n v="8962.1415909373409"/>
    <m/>
    <n v="4344.0376417010802"/>
    <n v="2.0630902239207711"/>
    <s v="$/ per patient treated"/>
    <m/>
    <m/>
    <s v="Sub-Saharan Africa"/>
    <x v="0"/>
    <x v="0"/>
    <x v="1"/>
  </r>
  <r>
    <s v="NC"/>
    <x v="3"/>
    <x v="11"/>
    <s v="CG (custom granule formations - knapsack sprayers) LSM (larval source management) in Low transmission area, Dar es Salaam"/>
    <s v="F"/>
    <n v="1.07"/>
    <m/>
    <x v="6"/>
    <s v="US"/>
    <n v="2006"/>
    <n v="1"/>
    <n v="1.07"/>
    <m/>
    <n v="1251.89997292515"/>
    <n v="1339.5329710299106"/>
    <m/>
    <n v="197.07182063634701"/>
    <n v="100"/>
    <m/>
    <n v="2639.8420140327958"/>
    <m/>
    <n v="1583.00278737484"/>
    <n v="1.6676167819076029"/>
    <s v="$/ per person protected"/>
    <m/>
    <s v="Economic vs. financial cost"/>
    <s v="Multiple"/>
    <x v="1"/>
    <x v="1"/>
    <x v="6"/>
  </r>
  <r>
    <m/>
    <x v="5"/>
    <x v="10"/>
    <s v="Treat-all strategy: artesunate-amodiaquine combination for all ages (mean cost per presumptive malarial episode)"/>
    <s v="F"/>
    <n v="680"/>
    <m/>
    <x v="0"/>
    <s v="Mali"/>
    <n v="2006"/>
    <n v="522.89010961083295"/>
    <n v="1.3004644522844349"/>
    <m/>
    <n v="522.89010961083295"/>
    <n v="680"/>
    <m/>
    <n v="126.296030236528"/>
    <n v="100"/>
    <m/>
    <n v="858.81300560839043"/>
    <m/>
    <n v="510.52713590196998"/>
    <n v="1.6822083396039056"/>
    <s v="$/ per person"/>
    <m/>
    <m/>
    <s v="Sub-Saharan Africa"/>
    <x v="0"/>
    <x v="0"/>
    <x v="0"/>
  </r>
  <r>
    <s v="NC"/>
    <x v="3"/>
    <x v="11"/>
    <s v="WG LSM in High transmission area, Vihiga"/>
    <s v="F"/>
    <n v="0.9"/>
    <m/>
    <x v="6"/>
    <s v="US"/>
    <n v="2006"/>
    <n v="1"/>
    <n v="0.9"/>
    <m/>
    <n v="72.100835017862096"/>
    <n v="64.890751516075895"/>
    <m/>
    <n v="224.602657227321"/>
    <n v="100"/>
    <m/>
    <n v="145.74635219988457"/>
    <m/>
    <n v="84.529601757352907"/>
    <n v="1.7242048840861439"/>
    <s v="$/ per person protected"/>
    <m/>
    <m/>
    <s v="Multiple"/>
    <x v="1"/>
    <x v="1"/>
    <x v="6"/>
  </r>
  <r>
    <s v="Otpt"/>
    <x v="4"/>
    <x v="7"/>
    <s v="Outpatient, RDT diagnosis"/>
    <s v="F"/>
    <n v="1.29"/>
    <m/>
    <x v="0"/>
    <s v="US"/>
    <n v="2011"/>
    <n v="1"/>
    <n v="1.29"/>
    <m/>
    <n v="2522.74632070807"/>
    <n v="3254.3427537134103"/>
    <m/>
    <n v="202.95607073094899"/>
    <n v="149.972376254978"/>
    <m/>
    <n v="4404.0684998047218"/>
    <m/>
    <n v="2504.5630775832801"/>
    <n v="1.7584178810358913"/>
    <s v="$/ per person"/>
    <m/>
    <m/>
    <s v="Sub-Saharan Africa"/>
    <x v="0"/>
    <x v="0"/>
    <x v="0"/>
  </r>
  <r>
    <s v="NC"/>
    <x v="3"/>
    <x v="11"/>
    <s v="CG LSM in Mid transmission area, Dar es Salaam"/>
    <s v="F"/>
    <n v="1.1299999999999999"/>
    <m/>
    <x v="6"/>
    <s v="US"/>
    <n v="2006"/>
    <n v="1"/>
    <n v="1.1299999999999999"/>
    <m/>
    <n v="1251.89997292515"/>
    <n v="1414.6469694054194"/>
    <m/>
    <n v="197.07182063634701"/>
    <n v="100"/>
    <m/>
    <n v="2787.8705381841669"/>
    <m/>
    <n v="1583.00278737484"/>
    <n v="1.7611280033229819"/>
    <s v="$/ per person protected"/>
    <m/>
    <m/>
    <s v="Multiple"/>
    <x v="1"/>
    <x v="1"/>
    <x v="6"/>
  </r>
  <r>
    <s v="NC"/>
    <x v="3"/>
    <x v="4"/>
    <s v="LLIN, All household members"/>
    <s v="E"/>
    <n v="1.24"/>
    <m/>
    <x v="4"/>
    <s v="US"/>
    <n v="2009"/>
    <n v="1"/>
    <n v="1.24"/>
    <m/>
    <n v="1320.3120607404101"/>
    <n v="1637.1869553181084"/>
    <m/>
    <n v="197.07182063634701"/>
    <n v="126.584052425018"/>
    <m/>
    <n v="2548.8472507050997"/>
    <m/>
    <n v="1583.00278737484"/>
    <n v="1.6101344047106576"/>
    <s v="$/ per net distributed"/>
    <m/>
    <m/>
    <s v="Sub-Saharan Africa"/>
    <x v="0"/>
    <x v="0"/>
    <x v="4"/>
  </r>
  <r>
    <s v="NC"/>
    <x v="3"/>
    <x v="11"/>
    <s v="CG LSM in High transmission area, Dar es Salaam"/>
    <s v="F"/>
    <n v="1.17"/>
    <m/>
    <x v="6"/>
    <s v="US"/>
    <n v="2006"/>
    <n v="1"/>
    <n v="1.17"/>
    <m/>
    <n v="1251.89997292515"/>
    <n v="1464.7229683224255"/>
    <m/>
    <n v="197.07182063634701"/>
    <n v="100"/>
    <m/>
    <n v="2886.5562209517479"/>
    <m/>
    <n v="1583.00278737484"/>
    <n v="1.8234688175999016"/>
    <s v="$/ per person protected"/>
    <m/>
    <m/>
    <s v="Multiple"/>
    <x v="1"/>
    <x v="1"/>
    <x v="6"/>
  </r>
  <r>
    <s v="NC"/>
    <x v="3"/>
    <x v="11"/>
    <s v="River Basins below Dams, Larvivorous Fish, Poecilia reticulata (guppy) - Community Application"/>
    <s v="F"/>
    <n v="75.67"/>
    <m/>
    <x v="10"/>
    <s v="Sri Lanka"/>
    <n v="2001"/>
    <n v="89.383013333333295"/>
    <n v="0.84658143844184597"/>
    <m/>
    <n v="89.383013333333295"/>
    <n v="75.67"/>
    <m/>
    <n v="197.01893574081001"/>
    <n v="62.6251356149522"/>
    <m/>
    <n v="238.05813306610392"/>
    <m/>
    <n v="127.60335350681"/>
    <n v="1.8656103191943081"/>
    <s v="$/ per intervention"/>
    <m/>
    <m/>
    <s v="South Asia"/>
    <x v="2"/>
    <x v="2"/>
    <x v="10"/>
  </r>
  <r>
    <s v="Otpt"/>
    <x v="5"/>
    <x v="6"/>
    <s v="Outpatient, microscopy, AL (artemether-lumefantrine) "/>
    <s v="F"/>
    <n v="1.38"/>
    <m/>
    <x v="0"/>
    <s v="US"/>
    <n v="2011"/>
    <n v="1"/>
    <n v="1.38"/>
    <m/>
    <n v="2522.74632070807"/>
    <n v="3481.3899225771365"/>
    <m/>
    <n v="202.95607073094899"/>
    <n v="149.972376254978"/>
    <m/>
    <n v="4711.3290928143533"/>
    <m/>
    <n v="2504.5630775832801"/>
    <n v="1.8810981983174648"/>
    <s v="$/ per person"/>
    <m/>
    <m/>
    <s v="Sub-Saharan Africa"/>
    <x v="0"/>
    <x v="0"/>
    <x v="0"/>
  </r>
  <r>
    <s v="Otpt"/>
    <x v="5"/>
    <x v="10"/>
    <s v="Outpatient, presumptive AL (artemether-lumefantrine) "/>
    <s v="F"/>
    <n v="1.38"/>
    <m/>
    <x v="0"/>
    <s v="US"/>
    <n v="2011"/>
    <n v="1"/>
    <n v="1.38"/>
    <m/>
    <n v="2522.74632070807"/>
    <n v="3481.3899225771365"/>
    <m/>
    <n v="202.95607073094899"/>
    <n v="149.972376254978"/>
    <m/>
    <n v="4711.3290928143533"/>
    <m/>
    <n v="2504.5630775832801"/>
    <n v="1.8810981983174648"/>
    <s v="$/ per person"/>
    <m/>
    <m/>
    <s v="Sub-Saharan Africa"/>
    <x v="0"/>
    <x v="0"/>
    <x v="0"/>
  </r>
  <r>
    <s v="Otpt"/>
    <x v="5"/>
    <x v="7"/>
    <s v="Outpatient, RDT AL (artemether-lumefantrine) "/>
    <s v="F"/>
    <n v="1.38"/>
    <m/>
    <x v="0"/>
    <s v="US"/>
    <n v="2011"/>
    <n v="1"/>
    <n v="1.38"/>
    <m/>
    <n v="2522.74632070807"/>
    <n v="3481.3899225771365"/>
    <m/>
    <n v="202.95607073094899"/>
    <n v="149.972376254978"/>
    <m/>
    <n v="4711.3290928143533"/>
    <m/>
    <n v="2504.5630775832801"/>
    <n v="1.8810981983174648"/>
    <s v="$/ per person"/>
    <m/>
    <m/>
    <s v="Sub-Saharan Africa"/>
    <x v="0"/>
    <x v="0"/>
    <x v="0"/>
  </r>
  <r>
    <m/>
    <x v="5"/>
    <x v="7"/>
    <s v="Test-and-treat strategy: artesunate-amodiaquine combination for ages 0-5 "/>
    <s v="F"/>
    <n v="761"/>
    <m/>
    <x v="0"/>
    <s v="Mali"/>
    <n v="2006"/>
    <n v="522.89010961083295"/>
    <n v="1.4553727179241984"/>
    <m/>
    <n v="522.89010961083295"/>
    <n v="761"/>
    <m/>
    <n v="126.296030236528"/>
    <n v="100"/>
    <m/>
    <n v="961.11279009997804"/>
    <m/>
    <n v="510.52713590196998"/>
    <n v="1.8825890388802531"/>
    <s v="$/ per person"/>
    <m/>
    <m/>
    <s v="Sub-Saharan Africa"/>
    <x v="0"/>
    <x v="0"/>
    <x v="0"/>
  </r>
  <r>
    <s v="NC"/>
    <x v="3"/>
    <x v="4"/>
    <s v="Rural based delivery LLIN (Permanet, Olyset)"/>
    <s v="F"/>
    <n v="1.31"/>
    <m/>
    <x v="4"/>
    <s v="US"/>
    <n v="2008"/>
    <n v="1"/>
    <n v="1.31"/>
    <m/>
    <n v="69.175319816225993"/>
    <n v="90.61966895925606"/>
    <m/>
    <n v="224.602657227321"/>
    <n v="125.623137048624"/>
    <m/>
    <n v="162.01966392091487"/>
    <m/>
    <n v="84.529601757352907"/>
    <n v="1.9167210131428472"/>
    <s v="$/ per net distributed"/>
    <m/>
    <m/>
    <s v="Sub-Saharan Africa"/>
    <x v="0"/>
    <x v="0"/>
    <x v="4"/>
  </r>
  <r>
    <s v="NC"/>
    <x v="3"/>
    <x v="4"/>
    <s v="ANC based delivery LLIN (Permanet, Olyset)"/>
    <s v="F"/>
    <n v="1.37"/>
    <m/>
    <x v="4"/>
    <s v="US"/>
    <n v="2008"/>
    <n v="1"/>
    <n v="1.37"/>
    <m/>
    <n v="69.175319816225993"/>
    <n v="94.770188148229622"/>
    <m/>
    <n v="224.602657227321"/>
    <n v="125.623137048624"/>
    <m/>
    <n v="169.44041188675828"/>
    <m/>
    <n v="84.529601757352907"/>
    <n v="2.0045097618364127"/>
    <s v="$/ per net distributed"/>
    <m/>
    <m/>
    <s v="Sub-Saharan Africa"/>
    <x v="0"/>
    <x v="0"/>
    <x v="4"/>
  </r>
  <r>
    <s v="Otpt"/>
    <x v="5"/>
    <x v="7"/>
    <s v="Outpatient, when AL (artemether-lumefantrine treatment policy) and RDTs exist and clinicians follow revised clinical practices (high malaria transmission area) "/>
    <s v="F"/>
    <n v="1.25"/>
    <m/>
    <x v="0"/>
    <s v="US"/>
    <n v="2007"/>
    <n v="1"/>
    <n v="1.25"/>
    <m/>
    <n v="67.317638124285693"/>
    <n v="84.147047655357113"/>
    <m/>
    <n v="224.602657227321"/>
    <n v="114.453734208171"/>
    <m/>
    <n v="165.12917321554676"/>
    <m/>
    <n v="84.529601757352907"/>
    <n v="1.9535070529441221"/>
    <s v="$/ per person"/>
    <m/>
    <m/>
    <s v="Sub-Saharan Africa"/>
    <x v="0"/>
    <x v="0"/>
    <x v="0"/>
  </r>
  <r>
    <s v="CB"/>
    <x v="2"/>
    <x v="5"/>
    <s v="IPTc, SP bimonthly (3 doses), Community based Volunteer"/>
    <s v="E"/>
    <n v="1.86"/>
    <m/>
    <x v="2"/>
    <s v="US"/>
    <n v="2008"/>
    <n v="1"/>
    <n v="1.86"/>
    <m/>
    <n v="1.05785833333333"/>
    <n v="1.9676164999999939"/>
    <m/>
    <n v="224.242068249619"/>
    <n v="122.81939354868599"/>
    <m/>
    <n v="3.5924488855839622"/>
    <m/>
    <n v="1.7958166666666699"/>
    <n v="2.000454140038769"/>
    <s v="$/ per person treated (compliant)"/>
    <m/>
    <m/>
    <s v="Sub-Saharan Africa"/>
    <x v="2"/>
    <x v="2"/>
    <x v="2"/>
  </r>
  <r>
    <s v="NC"/>
    <x v="3"/>
    <x v="4"/>
    <s v="LLN, ANC"/>
    <s v="F"/>
    <n v="1.42"/>
    <m/>
    <x v="4"/>
    <s v="US"/>
    <n v="2006"/>
    <n v="1"/>
    <n v="1.42"/>
    <m/>
    <n v="522.89010961083295"/>
    <n v="742.50395564738278"/>
    <m/>
    <n v="122.729764173619"/>
    <n v="100"/>
    <m/>
    <n v="911.27335374582549"/>
    <m/>
    <n v="510.52713590196998"/>
    <n v="1.7849655574837175"/>
    <s v="$/ per net distributed"/>
    <m/>
    <m/>
    <s v="Sub-Saharan Africa"/>
    <x v="0"/>
    <x v="0"/>
    <x v="4"/>
  </r>
  <r>
    <m/>
    <x v="1"/>
    <x v="1"/>
    <s v="Private sector artesunate-amodiaquine"/>
    <s v="F"/>
    <n v="1.5840000000000001"/>
    <m/>
    <x v="1"/>
    <s v="US"/>
    <n v="2009"/>
    <n v="1"/>
    <n v="1.5840000000000001"/>
    <m/>
    <n v="3385.65"/>
    <n v="5362.8696"/>
    <m/>
    <n v="214.26197029566001"/>
    <n v="128.2125477795"/>
    <m/>
    <n v="8962.1415909373409"/>
    <m/>
    <n v="4344.0376417010802"/>
    <n v="2.0630902239207711"/>
    <s v="$/ per patient treated"/>
    <m/>
    <m/>
    <s v="Sub-Saharan Africa"/>
    <x v="0"/>
    <x v="0"/>
    <x v="1"/>
  </r>
  <r>
    <m/>
    <x v="1"/>
    <x v="1"/>
    <s v="Health Centre based treatment for Uncomplicated Malaria, ACTs: SP+AS or AL"/>
    <s v="F"/>
    <n v="1.63"/>
    <m/>
    <x v="1"/>
    <s v="US"/>
    <n v="2003"/>
    <n v="1"/>
    <n v="1.63"/>
    <m/>
    <n v="1038.4190065960399"/>
    <n v="1692.6229807515449"/>
    <m/>
    <n v="197.07182063634701"/>
    <n v="86.323590969441398"/>
    <m/>
    <n v="3864.1614502078683"/>
    <m/>
    <n v="1583.00278737484"/>
    <n v="2.4410326254800658"/>
    <s v="$/ per patient treated"/>
    <m/>
    <m/>
    <s v="Sub-Saharan Africa"/>
    <x v="0"/>
    <x v="0"/>
    <x v="1"/>
  </r>
  <r>
    <s v="Otpt"/>
    <x v="4"/>
    <x v="6"/>
    <s v="Outpatient, microscopy diagnosis"/>
    <s v="F"/>
    <n v="1.53"/>
    <m/>
    <x v="0"/>
    <s v="US"/>
    <n v="2011"/>
    <n v="1"/>
    <n v="1.53"/>
    <m/>
    <n v="2522.74632070807"/>
    <n v="3859.8018706833473"/>
    <m/>
    <n v="202.95607073094899"/>
    <n v="149.972376254978"/>
    <m/>
    <n v="5223.4300811637404"/>
    <m/>
    <n v="2504.5630775832801"/>
    <n v="2.0855653937867551"/>
    <s v="$/ per person"/>
    <m/>
    <m/>
    <s v="Sub-Saharan Africa"/>
    <x v="0"/>
    <x v="0"/>
    <x v="0"/>
  </r>
  <r>
    <m/>
    <x v="1"/>
    <x v="1"/>
    <s v="Uncomplicated malaria, children"/>
    <s v="F"/>
    <n v="1.75"/>
    <m/>
    <x v="1"/>
    <s v="US"/>
    <n v="2009"/>
    <n v="1"/>
    <n v="1.75"/>
    <m/>
    <n v="1320.3120607404101"/>
    <n v="2310.5461062957174"/>
    <m/>
    <n v="197.07182063634701"/>
    <n v="126.584052425018"/>
    <m/>
    <n v="3597.1634586563905"/>
    <m/>
    <n v="1583.00278737484"/>
    <n v="2.2723671034222992"/>
    <s v="$/ per patient treated"/>
    <m/>
    <m/>
    <s v="Multiple"/>
    <x v="1"/>
    <x v="1"/>
    <x v="1"/>
  </r>
  <r>
    <m/>
    <x v="4"/>
    <x v="7"/>
    <s v="RDT in Tanzania"/>
    <s v="F"/>
    <n v="1.66"/>
    <m/>
    <x v="0"/>
    <s v="US"/>
    <n v="2008"/>
    <n v="1"/>
    <n v="1.66"/>
    <m/>
    <n v="1196.3107092104599"/>
    <n v="1985.8757772893632"/>
    <m/>
    <n v="197.07182063634701"/>
    <n v="114.78590511399599"/>
    <m/>
    <n v="3409.479191712333"/>
    <m/>
    <n v="1583.00278737484"/>
    <n v="2.153804919930947"/>
    <s v="$/ per person"/>
    <m/>
    <m/>
    <s v="Multiple"/>
    <x v="1"/>
    <x v="1"/>
    <x v="0"/>
  </r>
  <r>
    <s v="NC"/>
    <x v="3"/>
    <x v="4"/>
    <s v="LLIN, ANC Clinics - Free &amp; Subsidized"/>
    <s v="F"/>
    <n v="1.43"/>
    <m/>
    <x v="4"/>
    <s v="US"/>
    <n v="2006"/>
    <n v="1"/>
    <n v="1.43"/>
    <m/>
    <n v="1251.89997292515"/>
    <n v="1790.2169612829643"/>
    <m/>
    <n v="197.07182063634701"/>
    <n v="100"/>
    <m/>
    <n v="3528.0131589410253"/>
    <m/>
    <n v="1583.00278737484"/>
    <n v="2.2286841103998798"/>
    <s v="$/ per net distributed"/>
    <m/>
    <m/>
    <s v="Sub-Saharan Africa"/>
    <x v="0"/>
    <x v="0"/>
    <x v="4"/>
  </r>
  <r>
    <s v="NC"/>
    <x v="3"/>
    <x v="4"/>
    <s v="ITN, Government"/>
    <s v="F"/>
    <n v="1.43"/>
    <m/>
    <x v="9"/>
    <s v="US"/>
    <n v="2005"/>
    <n v="1"/>
    <n v="1.43"/>
    <m/>
    <n v="8.6664416666666693"/>
    <n v="12.393011583333337"/>
    <m/>
    <n v="364.73876224138598"/>
    <n v="88.538763952343004"/>
    <m/>
    <n v="51.053476506417191"/>
    <m/>
    <n v="17.704761378267399"/>
    <n v="2.8836015021973327"/>
    <s v="$/ per treated net year"/>
    <m/>
    <s v="Ethiopia being used as a proxy for Eritria, for which there is no data"/>
    <s v="Sub-Saharan Africa"/>
    <x v="0"/>
    <x v="0"/>
    <x v="9"/>
  </r>
  <r>
    <s v="NC"/>
    <x v="3"/>
    <x v="4"/>
    <s v="LLIN, ANC Clinics - Free &amp; Subsidized"/>
    <s v="E"/>
    <n v="1.44"/>
    <m/>
    <x v="4"/>
    <s v="US"/>
    <n v="2006"/>
    <n v="1"/>
    <n v="1.44"/>
    <m/>
    <n v="1251.89997292515"/>
    <n v="1802.735961012216"/>
    <m/>
    <n v="197.07182063634701"/>
    <n v="100"/>
    <m/>
    <n v="3552.6845796329208"/>
    <m/>
    <n v="1583.00278737484"/>
    <n v="2.2442693139691099"/>
    <s v="$/ per net distributed"/>
    <m/>
    <m/>
    <s v="Sub-Saharan Africa"/>
    <x v="0"/>
    <x v="0"/>
    <x v="4"/>
  </r>
  <r>
    <m/>
    <x v="1"/>
    <x v="1"/>
    <s v="ACT (artemisinin-based combination therapy) for patients 3-9 years"/>
    <s v="F"/>
    <n v="1.96"/>
    <m/>
    <x v="1"/>
    <s v="US"/>
    <n v="2007"/>
    <n v="1"/>
    <n v="1.96"/>
    <m/>
    <e v="#N/A"/>
    <e v="#N/A"/>
    <m/>
    <e v="#N/A"/>
    <e v="#N/A"/>
    <s v="Sub-Saharan Africa"/>
    <e v="#N/A"/>
    <m/>
    <e v="#N/A"/>
    <n v="3.2980204958824979"/>
    <s v="$/ per patient treated"/>
    <m/>
    <m/>
    <s v="Multiple"/>
    <x v="1"/>
    <x v="1"/>
    <x v="1"/>
  </r>
  <r>
    <s v="NC"/>
    <x v="3"/>
    <x v="9"/>
    <s v="IRS, Deltamethrin (K-Othrin), Lambdacyhalothrin (Icon)"/>
    <s v="F"/>
    <n v="1.19"/>
    <m/>
    <x v="6"/>
    <s v="US"/>
    <n v="2000"/>
    <n v="1"/>
    <n v="1.19"/>
    <m/>
    <n v="5.1018158333333297"/>
    <n v="6.0711608416666616"/>
    <m/>
    <n v="181.416935025573"/>
    <n v="63.066944646944698"/>
    <m/>
    <n v="17.4641628527949"/>
    <m/>
    <n v="7.6191416666666703"/>
    <n v="2.292143080788176"/>
    <s v="$/ per person protected"/>
    <m/>
    <s v="Botswana used as a proxy for Zimbabwe"/>
    <s v="Sub-Saharan Africa"/>
    <x v="0"/>
    <x v="0"/>
    <x v="6"/>
  </r>
  <r>
    <s v="SB"/>
    <x v="2"/>
    <x v="5"/>
    <s v="School based IPTc, SP (costs for 1 year = 3 doses)"/>
    <s v="F"/>
    <n v="1.2"/>
    <m/>
    <x v="2"/>
    <s v="US"/>
    <n v="2006"/>
    <n v="1"/>
    <n v="1.2"/>
    <m/>
    <n v="72.100835017862096"/>
    <n v="86.521002021434512"/>
    <m/>
    <n v="224.602657227321"/>
    <n v="100"/>
    <m/>
    <n v="194.32846959984604"/>
    <m/>
    <n v="84.529601757352907"/>
    <n v="2.2989398454481913"/>
    <s v="$/ per person treated (compliant)"/>
    <m/>
    <m/>
    <s v="Sub-Saharan Africa"/>
    <x v="0"/>
    <x v="0"/>
    <x v="2"/>
  </r>
  <r>
    <s v="NC"/>
    <x v="3"/>
    <x v="11"/>
    <s v="River Basins below Dams, Larvivorous Fish, Poecilia reticulata (guppy) - no surveillance"/>
    <s v="F"/>
    <n v="93.69"/>
    <m/>
    <x v="10"/>
    <s v="Sri Lanka"/>
    <n v="2001"/>
    <n v="89.383013333333295"/>
    <n v="1.0481857402883117"/>
    <m/>
    <n v="89.383013333333295"/>
    <n v="93.69"/>
    <m/>
    <n v="197.01893574081001"/>
    <n v="62.6251356149522"/>
    <m/>
    <n v="294.7491276194433"/>
    <m/>
    <n v="127.60335350681"/>
    <n v="2.30988543419208"/>
    <s v="$/ per intervention"/>
    <m/>
    <m/>
    <s v="South Asia"/>
    <x v="2"/>
    <x v="2"/>
    <x v="10"/>
  </r>
  <r>
    <s v="Inpt"/>
    <x v="1"/>
    <x v="3"/>
    <s v="Malaria hospitalization, children"/>
    <s v="F"/>
    <n v="20.86"/>
    <m/>
    <x v="1"/>
    <s v="US"/>
    <n v="2009"/>
    <n v="1"/>
    <n v="20.86"/>
    <m/>
    <n v="77.352012297578995"/>
    <n v="1613.5629765274978"/>
    <m/>
    <n v="224.602657227321"/>
    <n v="158.58641787325899"/>
    <m/>
    <n v="2285.2558055844165"/>
    <m/>
    <n v="84.529601757352907"/>
    <n v="27.034976600793353"/>
    <s v="$/ per patient treated"/>
    <m/>
    <m/>
    <s v="Multiple"/>
    <x v="1"/>
    <x v="1"/>
    <x v="1"/>
  </r>
  <r>
    <m/>
    <x v="5"/>
    <x v="7"/>
    <s v="Test-and-treat strategy: artesunate-amodiaquine combination for all ages "/>
    <s v="F"/>
    <n v="975"/>
    <m/>
    <x v="0"/>
    <s v="Mali"/>
    <n v="2006"/>
    <n v="522.89010961083295"/>
    <n v="1.8646365308490058"/>
    <m/>
    <n v="522.89010961083295"/>
    <n v="975"/>
    <m/>
    <n v="126.296030236528"/>
    <n v="100"/>
    <m/>
    <n v="1231.386294806148"/>
    <m/>
    <n v="510.52713590196998"/>
    <n v="2.4119898986967767"/>
    <s v="$/ per person"/>
    <m/>
    <m/>
    <s v="Sub-Saharan Africa"/>
    <x v="0"/>
    <x v="0"/>
    <x v="0"/>
  </r>
  <r>
    <s v="NC"/>
    <x v="3"/>
    <x v="4"/>
    <s v="LLIN, ANC"/>
    <s v="E"/>
    <n v="1.46"/>
    <m/>
    <x v="9"/>
    <s v="US"/>
    <n v="2007"/>
    <n v="1"/>
    <n v="1.46"/>
    <m/>
    <n v="1723.4917723430001"/>
    <n v="2516.2979876207801"/>
    <m/>
    <n v="202.95607073094899"/>
    <n v="107.310676135619"/>
    <m/>
    <n v="4759.0600557794332"/>
    <m/>
    <n v="2504.5630775832801"/>
    <n v="1.9001557989793483"/>
    <s v="$/ per treated net year"/>
    <m/>
    <m/>
    <s v="Sub-Saharan Africa"/>
    <x v="0"/>
    <x v="0"/>
    <x v="9"/>
  </r>
  <r>
    <m/>
    <x v="1"/>
    <x v="1"/>
    <s v="Health Centre treatment for Uncomplicated Malaria, ACTs: SP+AS or AL"/>
    <s v="F"/>
    <n v="1.97"/>
    <m/>
    <x v="1"/>
    <s v="US"/>
    <n v="2003"/>
    <n v="1"/>
    <n v="1.97"/>
    <m/>
    <n v="1038.4190065960399"/>
    <n v="2045.6854429941986"/>
    <m/>
    <n v="197.07182063634701"/>
    <n v="86.323590969441398"/>
    <m/>
    <n v="4670.1828569996942"/>
    <m/>
    <n v="1583.00278737484"/>
    <n v="2.9502050749667061"/>
    <s v="$/ per patient treated"/>
    <m/>
    <m/>
    <s v="Sub-Saharan Africa"/>
    <x v="0"/>
    <x v="0"/>
    <x v="1"/>
  </r>
  <r>
    <s v="NC"/>
    <x v="3"/>
    <x v="11"/>
    <s v="CG LSM in Low transmission area, Vihiga"/>
    <s v="F"/>
    <n v="1.33"/>
    <m/>
    <x v="6"/>
    <s v="US"/>
    <n v="2006"/>
    <n v="1"/>
    <n v="1.33"/>
    <m/>
    <n v="72.100835017862096"/>
    <n v="95.894110573756592"/>
    <m/>
    <n v="224.602657227321"/>
    <n v="100"/>
    <m/>
    <n v="215.38072047316271"/>
    <m/>
    <n v="84.529601757352907"/>
    <n v="2.5479916620384122"/>
    <s v="$/ per person protected"/>
    <m/>
    <m/>
    <s v="Multiple"/>
    <x v="1"/>
    <x v="1"/>
    <x v="6"/>
  </r>
  <r>
    <s v="CB"/>
    <x v="2"/>
    <x v="5"/>
    <s v="Delivery of IPTc (intermittent preventive treatment for children) by RCH (reproductive and child health) trekking teams"/>
    <s v="F"/>
    <n v="2.97"/>
    <m/>
    <x v="7"/>
    <s v="US"/>
    <n v="2008"/>
    <n v="1"/>
    <n v="2.97"/>
    <m/>
    <n v="22.192350000000001"/>
    <n v="65.911279500000006"/>
    <m/>
    <n v="134.784614832454"/>
    <n v="107.53199170815"/>
    <m/>
    <n v="82.615659576297091"/>
    <m/>
    <n v="32.077133888621702"/>
    <n v="2.5755312137036737"/>
    <s v="$/ per child receiving first dose of all three treatments"/>
    <m/>
    <m/>
    <s v="Sub-Saharan Africa"/>
    <x v="0"/>
    <x v="0"/>
    <x v="7"/>
  </r>
  <r>
    <s v="NC"/>
    <x v="3"/>
    <x v="11"/>
    <s v="CG LSM in Low transmission area, Vihiga"/>
    <s v="E"/>
    <n v="1.35"/>
    <m/>
    <x v="6"/>
    <s v="US"/>
    <n v="2006"/>
    <n v="1"/>
    <n v="1.35"/>
    <m/>
    <n v="72.100835017862096"/>
    <n v="97.336127274113835"/>
    <m/>
    <n v="224.602657227321"/>
    <n v="100"/>
    <m/>
    <n v="218.61952829982684"/>
    <m/>
    <n v="84.529601757352907"/>
    <n v="2.5863073261292158"/>
    <s v="$/ per person protected"/>
    <m/>
    <m/>
    <s v="Multiple"/>
    <x v="1"/>
    <x v="1"/>
    <x v="6"/>
  </r>
  <r>
    <s v="NC"/>
    <x v="3"/>
    <x v="4"/>
    <s v="ITN, Government"/>
    <s v="E"/>
    <n v="1.46"/>
    <m/>
    <x v="4"/>
    <s v="US"/>
    <n v="2005"/>
    <n v="1"/>
    <n v="1.46"/>
    <m/>
    <n v="8.6664416666666693"/>
    <n v="12.653004833333338"/>
    <m/>
    <n v="364.73876224138598"/>
    <n v="88.538763952343004"/>
    <m/>
    <n v="52.12452846109727"/>
    <m/>
    <n v="17.704761378267399"/>
    <n v="2.9440966386070668"/>
    <s v="$/ per net distributed"/>
    <m/>
    <s v="Ethiopia being used as a proxy for Eritria, for which there is no data"/>
    <s v="Sub-Saharan Africa"/>
    <x v="0"/>
    <x v="0"/>
    <x v="4"/>
  </r>
  <r>
    <s v="NC"/>
    <x v="3"/>
    <x v="4"/>
    <s v="LLN, ANC"/>
    <s v="F"/>
    <n v="1.52"/>
    <m/>
    <x v="4"/>
    <s v="US"/>
    <n v="2005"/>
    <n v="1"/>
    <n v="1.52"/>
    <m/>
    <n v="527.46814284000004"/>
    <n v="801.75157711680004"/>
    <m/>
    <n v="136.62532253500001"/>
    <n v="96.998394277789998"/>
    <m/>
    <n v="1129.2925891414404"/>
    <m/>
    <n v="510.52713590196998"/>
    <n v="2.2120128583297953"/>
    <s v="$/ per net distributed"/>
    <m/>
    <m/>
    <s v="Sub-Saharan Africa"/>
    <x v="0"/>
    <x v="0"/>
    <x v="4"/>
  </r>
  <r>
    <m/>
    <x v="5"/>
    <x v="7"/>
    <s v="Health post based RDT and referral where necessary, AL &amp; CQ"/>
    <s v="F"/>
    <n v="1.69"/>
    <m/>
    <x v="0"/>
    <s v="US"/>
    <n v="2007"/>
    <n v="1"/>
    <n v="1.69"/>
    <m/>
    <n v="8.9659499999999994"/>
    <n v="15.152455499999999"/>
    <m/>
    <n v="364.73876224138598"/>
    <n v="112.31"/>
    <m/>
    <n v="49.209223256946672"/>
    <m/>
    <n v="17.704761378267399"/>
    <n v="2.7794344247616358"/>
    <s v="$/ per person"/>
    <m/>
    <m/>
    <s v="Sub-Saharan Africa"/>
    <x v="0"/>
    <x v="0"/>
    <x v="0"/>
  </r>
  <r>
    <s v="NC"/>
    <x v="3"/>
    <x v="4"/>
    <s v="ITN Campaign"/>
    <s v="F"/>
    <n v="1.55"/>
    <m/>
    <x v="6"/>
    <s v="US"/>
    <n v="1997"/>
    <n v="1"/>
    <n v="1.55"/>
    <m/>
    <n v="36.313285833333303"/>
    <n v="56.285593041666623"/>
    <m/>
    <n v="180.76631971933301"/>
    <n v="62.282338308457597"/>
    <m/>
    <n v="163.36155294896062"/>
    <m/>
    <n v="53.437233333333303"/>
    <n v="3.0570735563710083"/>
    <s v="$/ per person protected"/>
    <m/>
    <m/>
    <s v="South Asia"/>
    <x v="2"/>
    <x v="2"/>
    <x v="6"/>
  </r>
  <r>
    <s v="NC"/>
    <x v="3"/>
    <x v="11"/>
    <s v="CG LSM in Mid transmission area, Vihiga"/>
    <s v="F"/>
    <n v="1.48"/>
    <m/>
    <x v="6"/>
    <s v="US"/>
    <n v="2006"/>
    <n v="1"/>
    <n v="1.48"/>
    <m/>
    <n v="72.100835017862096"/>
    <n v="106.7092358264359"/>
    <m/>
    <n v="224.602657227321"/>
    <n v="100"/>
    <m/>
    <n v="239.67177917314348"/>
    <m/>
    <n v="84.529601757352907"/>
    <n v="2.8353591427194362"/>
    <s v="$/ per person protected"/>
    <m/>
    <m/>
    <s v="Multiple"/>
    <x v="1"/>
    <x v="1"/>
    <x v="6"/>
  </r>
  <r>
    <s v="NC"/>
    <x v="3"/>
    <x v="11"/>
    <s v="CG LSM in Mid transmission area, Vihiga"/>
    <s v="E"/>
    <n v="1.5"/>
    <m/>
    <x v="6"/>
    <s v="US"/>
    <n v="2006"/>
    <n v="1"/>
    <n v="1.5"/>
    <m/>
    <n v="72.100835017862096"/>
    <n v="108.15125252679314"/>
    <m/>
    <n v="224.602657227321"/>
    <n v="100"/>
    <m/>
    <n v="242.91058699980758"/>
    <m/>
    <n v="84.529601757352907"/>
    <n v="2.8736748068102393"/>
    <s v="$/ per person protected"/>
    <m/>
    <m/>
    <s v="Multiple"/>
    <x v="1"/>
    <x v="1"/>
    <x v="6"/>
  </r>
  <r>
    <s v="NC"/>
    <x v="3"/>
    <x v="4"/>
    <s v="ITN only per pregnant woman treated"/>
    <s v="F"/>
    <n v="1.71"/>
    <m/>
    <x v="6"/>
    <s v="US"/>
    <n v="2005"/>
    <n v="1"/>
    <n v="1.71"/>
    <m/>
    <n v="1780.6657768939399"/>
    <n v="3044.938478488637"/>
    <m/>
    <n v="202.95607073094899"/>
    <n v="92.2094738207972"/>
    <m/>
    <n v="6702.009279573017"/>
    <m/>
    <n v="2504.5630775832801"/>
    <n v="2.6759195404413472"/>
    <s v="$/ per person protected"/>
    <m/>
    <m/>
    <s v="Sub-Saharan Africa"/>
    <x v="0"/>
    <x v="0"/>
    <x v="6"/>
  </r>
  <r>
    <s v="NC"/>
    <x v="3"/>
    <x v="4"/>
    <s v="ANC &amp; U5 children, ITN"/>
    <s v="E"/>
    <n v="1.79"/>
    <m/>
    <x v="4"/>
    <s v="US"/>
    <n v="2005"/>
    <n v="1"/>
    <n v="1.79"/>
    <m/>
    <n v="1128.9341791619199"/>
    <n v="2020.7921806998368"/>
    <m/>
    <n v="197.07182063634701"/>
    <n v="95.206749465219204"/>
    <m/>
    <n v="4182.9092623700562"/>
    <m/>
    <n v="1583.00278737484"/>
    <n v="2.642389069514369"/>
    <s v="$/ per net distributed"/>
    <m/>
    <m/>
    <s v="Multiple"/>
    <x v="1"/>
    <x v="1"/>
    <x v="4"/>
  </r>
  <r>
    <s v="NC"/>
    <x v="3"/>
    <x v="4"/>
    <s v="ANC &amp; U5 children, ITN"/>
    <s v="F"/>
    <n v="1.89"/>
    <m/>
    <x v="4"/>
    <s v="US"/>
    <n v="2005"/>
    <n v="1"/>
    <n v="1.89"/>
    <m/>
    <n v="1128.9341791619199"/>
    <n v="2133.6855986160285"/>
    <m/>
    <n v="197.07182063634701"/>
    <n v="95.206749465219204"/>
    <m/>
    <n v="4416.5913440667064"/>
    <m/>
    <n v="1583.00278737484"/>
    <n v="2.7900085706045568"/>
    <s v="$/ per net distributed"/>
    <m/>
    <m/>
    <s v="Multiple"/>
    <x v="1"/>
    <x v="1"/>
    <x v="4"/>
  </r>
  <r>
    <s v="CB"/>
    <x v="2"/>
    <x v="5"/>
    <s v="IPTc, AQ &amp; AS monthly (3 doses), Community based Volunteer"/>
    <s v="E"/>
    <n v="2.69"/>
    <m/>
    <x v="2"/>
    <s v="US"/>
    <n v="2008"/>
    <n v="1"/>
    <n v="2.69"/>
    <m/>
    <n v="1.05785833333333"/>
    <n v="2.8456389166666578"/>
    <m/>
    <n v="224.242068249619"/>
    <n v="122.81939354868599"/>
    <m/>
    <n v="5.1955309151725046"/>
    <m/>
    <n v="1.7958166666666699"/>
    <n v="2.8931299122066072"/>
    <s v="$/ per person treated (compliant)"/>
    <m/>
    <m/>
    <s v="Sub-Saharan Africa"/>
    <x v="2"/>
    <x v="2"/>
    <x v="2"/>
  </r>
  <r>
    <s v="NC"/>
    <x v="3"/>
    <x v="4"/>
    <s v="ANC based delivery LLIN (Permanet, Olyset)"/>
    <s v="E"/>
    <n v="1.97"/>
    <m/>
    <x v="4"/>
    <s v="US"/>
    <n v="2008"/>
    <n v="1"/>
    <n v="1.97"/>
    <m/>
    <n v="69.175319816225993"/>
    <n v="136.27538003796519"/>
    <m/>
    <n v="224.602657227321"/>
    <n v="125.623137048624"/>
    <m/>
    <n v="243.64789154519252"/>
    <m/>
    <n v="84.529601757352907"/>
    <n v="2.8823972487720675"/>
    <s v="$/ per net distributed"/>
    <m/>
    <m/>
    <s v="Sub-Saharan Africa"/>
    <x v="0"/>
    <x v="0"/>
    <x v="4"/>
  </r>
  <r>
    <m/>
    <x v="1"/>
    <x v="1"/>
    <s v="ACT (artemisinin-based combination therapy) for patients10-14 years"/>
    <s v="F"/>
    <n v="2.67"/>
    <m/>
    <x v="1"/>
    <s v="US"/>
    <n v="2007"/>
    <n v="1"/>
    <n v="2.67"/>
    <m/>
    <e v="#N/A"/>
    <e v="#N/A"/>
    <m/>
    <e v="#N/A"/>
    <e v="#N/A"/>
    <s v="Sub-Saharan Africa"/>
    <e v="#N/A"/>
    <m/>
    <e v="#N/A"/>
    <n v="4.4927115938807498"/>
    <s v="$/ per patient treated"/>
    <m/>
    <m/>
    <s v="Multiple"/>
    <x v="1"/>
    <x v="1"/>
    <x v="1"/>
  </r>
  <r>
    <s v="NC"/>
    <x v="3"/>
    <x v="4"/>
    <s v="Campaign based ITN - Retreatment only"/>
    <s v="F"/>
    <n v="1.99"/>
    <m/>
    <x v="4"/>
    <s v="US"/>
    <n v="1994"/>
    <n v="1"/>
    <n v="1.99"/>
    <m/>
    <n v="25.1499518885845"/>
    <n v="50.048404258283156"/>
    <m/>
    <n v="123.556765594608"/>
    <n v="65.370552037813198"/>
    <m/>
    <n v="94.596400987219454"/>
    <m/>
    <n v="31.0830916666667"/>
    <n v="3.0433395108075429"/>
    <s v="$/ per net distributed"/>
    <m/>
    <m/>
    <s v="East Asia &amp; Pacific"/>
    <x v="3"/>
    <x v="3"/>
    <x v="4"/>
  </r>
  <r>
    <m/>
    <x v="5"/>
    <x v="6"/>
    <s v="Health Facility based microscopy with ACT Treatment"/>
    <s v="F"/>
    <n v="2.31"/>
    <m/>
    <x v="0"/>
    <s v="US"/>
    <n v="2008"/>
    <n v="1"/>
    <n v="2.31"/>
    <m/>
    <n v="1196.3107092104599"/>
    <n v="2763.4777382761622"/>
    <m/>
    <n v="197.07182063634701"/>
    <n v="114.78590511399599"/>
    <m/>
    <n v="4744.5162246117407"/>
    <m/>
    <n v="1583.00278737484"/>
    <n v="2.9971622680966794"/>
    <s v="$/ per person"/>
    <m/>
    <m/>
    <s v="Sub-Saharan Africa"/>
    <x v="0"/>
    <x v="0"/>
    <x v="0"/>
  </r>
  <r>
    <s v="CB"/>
    <x v="2"/>
    <x v="5"/>
    <s v="Delivery of IPTc (intermittent preventive treatment for children) by RCH (reproductive and child health) trekking teams"/>
    <s v="E"/>
    <n v="3.47"/>
    <m/>
    <x v="7"/>
    <s v="US"/>
    <n v="2008"/>
    <n v="1"/>
    <n v="3.47"/>
    <m/>
    <n v="22.192350000000001"/>
    <n v="77.007454500000009"/>
    <m/>
    <n v="134.784614832454"/>
    <n v="107.53199170815"/>
    <m/>
    <n v="96.524019774326902"/>
    <m/>
    <n v="32.077133888621702"/>
    <n v="3.0091223271218004"/>
    <s v="$/ per child receiving first dose of all three treatments"/>
    <m/>
    <m/>
    <s v="Sub-Saharan Africa"/>
    <x v="0"/>
    <x v="0"/>
    <x v="7"/>
  </r>
  <r>
    <s v="NC"/>
    <x v="3"/>
    <x v="4"/>
    <s v="Rural based delivery LLIN (Permanet, Olyset)"/>
    <s v="E"/>
    <n v="2.06"/>
    <m/>
    <x v="4"/>
    <s v="US"/>
    <n v="2008"/>
    <n v="1"/>
    <n v="2.06"/>
    <m/>
    <n v="69.175319816225993"/>
    <n v="142.50115882142555"/>
    <m/>
    <n v="224.602657227321"/>
    <n v="125.623137048624"/>
    <m/>
    <n v="254.77901349395771"/>
    <m/>
    <n v="84.529601757352907"/>
    <n v="3.0140803718124158"/>
    <s v="$/ per net distributed"/>
    <m/>
    <m/>
    <s v="Sub-Saharan Africa"/>
    <x v="0"/>
    <x v="0"/>
    <x v="4"/>
  </r>
  <r>
    <s v="NC"/>
    <x v="3"/>
    <x v="11"/>
    <s v="CG LSM in High transmission area, Vihiga"/>
    <s v="F"/>
    <n v="1.58"/>
    <m/>
    <x v="6"/>
    <s v="US"/>
    <n v="2006"/>
    <n v="1"/>
    <n v="1.58"/>
    <m/>
    <n v="72.100835017862096"/>
    <n v="113.91931932822212"/>
    <m/>
    <n v="224.602657227321"/>
    <n v="100"/>
    <m/>
    <n v="255.86581830646398"/>
    <m/>
    <n v="84.529601757352907"/>
    <n v="3.0269374631734518"/>
    <s v="$/ per person protected"/>
    <m/>
    <m/>
    <s v="Multiple"/>
    <x v="1"/>
    <x v="1"/>
    <x v="6"/>
  </r>
  <r>
    <s v="NC"/>
    <x v="3"/>
    <x v="4"/>
    <s v="ANC &amp; U5 children, ITN"/>
    <s v="E"/>
    <n v="2.17"/>
    <m/>
    <x v="9"/>
    <s v="US"/>
    <n v="2005"/>
    <n v="1"/>
    <n v="2.17"/>
    <m/>
    <n v="1128.9341791619199"/>
    <n v="2449.7871687813663"/>
    <m/>
    <n v="197.07182063634701"/>
    <n v="95.206749465219204"/>
    <m/>
    <n v="5070.90117281733"/>
    <m/>
    <n v="1583.00278737484"/>
    <n v="3.2033431736570841"/>
    <s v="$/ per treated net year"/>
    <m/>
    <m/>
    <s v="Multiple"/>
    <x v="1"/>
    <x v="1"/>
    <x v="9"/>
  </r>
  <r>
    <m/>
    <x v="1"/>
    <x v="3"/>
    <s v="Cerebral malaria, children"/>
    <s v="F"/>
    <n v="20.86"/>
    <m/>
    <x v="1"/>
    <s v="US"/>
    <n v="2009"/>
    <n v="1"/>
    <n v="20.86"/>
    <m/>
    <n v="77.352012297578995"/>
    <n v="1613.5629765274978"/>
    <m/>
    <n v="224.602657227321"/>
    <n v="158.58641787325899"/>
    <m/>
    <n v="2285.2558055844165"/>
    <m/>
    <n v="84.529601757352907"/>
    <n v="27.034976600793353"/>
    <s v="$/ per patient treated"/>
    <m/>
    <m/>
    <s v="Multiple"/>
    <x v="1"/>
    <x v="1"/>
    <x v="1"/>
  </r>
  <r>
    <s v="NC"/>
    <x v="3"/>
    <x v="4"/>
    <s v="ITN Campaign"/>
    <s v="E"/>
    <n v="2.2000000000000002"/>
    <m/>
    <x v="4"/>
    <s v="US"/>
    <n v="1996"/>
    <n v="1"/>
    <n v="2.2000000000000002"/>
    <m/>
    <n v="57.1148666666667"/>
    <n v="125.65270666666675"/>
    <m/>
    <n v="224.602657227321"/>
    <n v="45.587417204792501"/>
    <m/>
    <n v="619.07283929591779"/>
    <m/>
    <n v="84.529601757352907"/>
    <n v="7.3237401623280096"/>
    <s v="$/ per net distributed"/>
    <m/>
    <m/>
    <s v="Sub-Saharan Africa"/>
    <x v="0"/>
    <x v="0"/>
    <x v="4"/>
  </r>
  <r>
    <s v="NC"/>
    <x v="3"/>
    <x v="11"/>
    <s v="CG LSM in High transmission area, Vihiga"/>
    <s v="E"/>
    <n v="1.61"/>
    <m/>
    <x v="6"/>
    <s v="US"/>
    <n v="2006"/>
    <n v="1"/>
    <n v="1.61"/>
    <m/>
    <n v="72.100835017862096"/>
    <n v="116.08234437875798"/>
    <m/>
    <n v="224.602657227321"/>
    <n v="100"/>
    <m/>
    <n v="260.72403004646014"/>
    <m/>
    <n v="84.529601757352907"/>
    <n v="3.0844109593096571"/>
    <s v="$/ per person protected"/>
    <m/>
    <m/>
    <s v="Multiple"/>
    <x v="1"/>
    <x v="1"/>
    <x v="6"/>
  </r>
  <r>
    <s v="NC"/>
    <x v="3"/>
    <x v="4"/>
    <s v="ANC based delivery LLIN (Permanet, Olyset)"/>
    <s v="F"/>
    <n v="2.21"/>
    <m/>
    <x v="4"/>
    <s v="US"/>
    <n v="2007"/>
    <n v="1"/>
    <n v="2.21"/>
    <m/>
    <n v="67.317638124285693"/>
    <n v="148.77198025467138"/>
    <m/>
    <n v="224.602657227321"/>
    <n v="114.453734208171"/>
    <m/>
    <n v="291.9483782450867"/>
    <m/>
    <n v="84.529601757352907"/>
    <n v="3.4538004696052083"/>
    <s v="$/ per net distributed"/>
    <m/>
    <m/>
    <s v="Sub-Saharan Africa"/>
    <x v="0"/>
    <x v="0"/>
    <x v="4"/>
  </r>
  <r>
    <s v="NC"/>
    <x v="3"/>
    <x v="4"/>
    <s v="LLIN, ANC"/>
    <s v="E"/>
    <n v="2.27"/>
    <m/>
    <x v="4"/>
    <s v="US"/>
    <n v="2007"/>
    <n v="1"/>
    <n v="2.27"/>
    <m/>
    <n v="1723.4917723430001"/>
    <n v="3912.3263232186105"/>
    <m/>
    <n v="202.95607073094899"/>
    <n v="107.310676135619"/>
    <m/>
    <n v="7399.3604976844617"/>
    <m/>
    <n v="2504.5630775832801"/>
    <n v="2.954351824440494"/>
    <s v="$/ per net distributed"/>
    <m/>
    <m/>
    <s v="Sub-Saharan Africa"/>
    <x v="0"/>
    <x v="0"/>
    <x v="4"/>
  </r>
  <r>
    <m/>
    <x v="5"/>
    <x v="7"/>
    <s v="Test-and-treat strategy: artesunate-amodiaquine combination for ages &gt;5 "/>
    <s v="F"/>
    <n v="1301"/>
    <m/>
    <x v="0"/>
    <s v="Mali"/>
    <n v="2006"/>
    <n v="522.89010961083295"/>
    <n v="2.4880944888559555"/>
    <m/>
    <n v="522.89010961083295"/>
    <n v="1301"/>
    <m/>
    <n v="126.296030236528"/>
    <n v="100"/>
    <m/>
    <n v="1643.1113533772293"/>
    <m/>
    <n v="510.52713590196998"/>
    <n v="3.2184603673892371"/>
    <s v="$/ per person"/>
    <m/>
    <m/>
    <s v="Sub-Saharan Africa"/>
    <x v="0"/>
    <x v="0"/>
    <x v="0"/>
  </r>
  <r>
    <m/>
    <x v="4"/>
    <x v="7"/>
    <s v="RDT in Senegal"/>
    <s v="F"/>
    <n v="3.37"/>
    <m/>
    <x v="0"/>
    <s v="US"/>
    <n v="2008"/>
    <n v="1"/>
    <n v="3.37"/>
    <m/>
    <n v="447.80525556077299"/>
    <n v="1509.1037112398051"/>
    <m/>
    <n v="120.095973490285"/>
    <n v="108.09047089358501"/>
    <m/>
    <n v="1676.7183804534845"/>
    <m/>
    <n v="510.52713590196998"/>
    <n v="3.2842884590084616"/>
    <s v="$/ per person"/>
    <m/>
    <m/>
    <s v="Multiple"/>
    <x v="1"/>
    <x v="1"/>
    <x v="0"/>
  </r>
  <r>
    <m/>
    <x v="1"/>
    <x v="1"/>
    <s v="Uncomplicated malaria, children"/>
    <s v="F"/>
    <n v="2.77"/>
    <m/>
    <x v="1"/>
    <s v="US"/>
    <n v="2009"/>
    <n v="1"/>
    <n v="2.77"/>
    <m/>
    <n v="77.352012297578995"/>
    <n v="214.26507406429383"/>
    <m/>
    <n v="224.602657227321"/>
    <n v="158.58641787325899"/>
    <m/>
    <n v="303.45918415478593"/>
    <m/>
    <n v="84.529601757352907"/>
    <n v="3.5899753204313325"/>
    <s v="$/ per patient treated"/>
    <m/>
    <m/>
    <s v="Multiple"/>
    <x v="1"/>
    <x v="1"/>
    <x v="1"/>
  </r>
  <r>
    <m/>
    <x v="5"/>
    <x v="10"/>
    <s v="Treat-all strategy: artesunate-amodiaquine combination for ages &gt;5 (mean cost per presumptive malarial episode)"/>
    <s v="F"/>
    <n v="1360"/>
    <m/>
    <x v="0"/>
    <s v="Mali"/>
    <n v="2006"/>
    <n v="522.89010961083295"/>
    <n v="2.6009289045688697"/>
    <m/>
    <n v="522.89010961083295"/>
    <n v="1360"/>
    <m/>
    <n v="126.296030236528"/>
    <n v="100"/>
    <m/>
    <n v="1717.6260112167809"/>
    <m/>
    <n v="510.52713590196998"/>
    <n v="3.3644166792078112"/>
    <s v="$/ per person"/>
    <m/>
    <m/>
    <s v="Sub-Saharan Africa"/>
    <x v="0"/>
    <x v="0"/>
    <x v="0"/>
  </r>
  <r>
    <s v="NC"/>
    <x v="3"/>
    <x v="4"/>
    <s v="LLN, ANC"/>
    <s v="F"/>
    <n v="2.29"/>
    <m/>
    <x v="4"/>
    <s v="US"/>
    <n v="2006"/>
    <n v="1"/>
    <n v="2.29"/>
    <m/>
    <n v="522.89010961083295"/>
    <n v="1197.4183510088076"/>
    <m/>
    <n v="122.729764173619"/>
    <n v="100"/>
    <m/>
    <n v="1469.5887183647469"/>
    <m/>
    <n v="510.52713590196998"/>
    <n v="2.8785712159420518"/>
    <s v="$/ per net distributed"/>
    <m/>
    <m/>
    <s v="Sub-Saharan Africa"/>
    <x v="0"/>
    <x v="0"/>
    <x v="4"/>
  </r>
  <r>
    <s v="NC"/>
    <x v="3"/>
    <x v="4"/>
    <s v="ITN, Social Marketing"/>
    <s v="E"/>
    <n v="2.2999999999999998"/>
    <m/>
    <x v="4"/>
    <s v="US"/>
    <n v="2000"/>
    <n v="1"/>
    <n v="2.2999999999999998"/>
    <m/>
    <n v="800.40851666666697"/>
    <n v="1840.9395883333339"/>
    <m/>
    <n v="197.07182063634701"/>
    <n v="73.592668122201204"/>
    <m/>
    <n v="4929.8024601030838"/>
    <m/>
    <n v="1583.00278737484"/>
    <n v="3.1142095891557982"/>
    <s v="$/ per net distributed"/>
    <m/>
    <m/>
    <s v="Sub-Saharan Africa"/>
    <x v="0"/>
    <x v="0"/>
    <x v="4"/>
  </r>
  <r>
    <s v="CB"/>
    <x v="2"/>
    <x v="5"/>
    <s v="VHW community based delivery IPTc, SP&amp;AQ (4 courses)"/>
    <s v="F"/>
    <n v="3.23"/>
    <m/>
    <x v="2"/>
    <s v="US"/>
    <n v="2008"/>
    <n v="1"/>
    <n v="3.23"/>
    <m/>
    <n v="1.05785833333333"/>
    <n v="3.416882416666656"/>
    <m/>
    <n v="224.242068249619"/>
    <n v="122.81939354868599"/>
    <m/>
    <n v="6.238499946471074"/>
    <m/>
    <n v="1.7958166666666699"/>
    <n v="3.4739069206049593"/>
    <s v="$/ per person treated (compliant)"/>
    <m/>
    <m/>
    <s v="Sub-Saharan Africa"/>
    <x v="2"/>
    <x v="2"/>
    <x v="2"/>
  </r>
  <r>
    <s v="NC"/>
    <x v="3"/>
    <x v="4"/>
    <s v="Highly Subsidized ITN Campaign"/>
    <s v="E"/>
    <n v="2.34"/>
    <m/>
    <x v="4"/>
    <s v="US"/>
    <n v="2000"/>
    <n v="1"/>
    <n v="2.34"/>
    <m/>
    <n v="76.175541666666703"/>
    <n v="178.25076750000008"/>
    <m/>
    <n v="224.602657227321"/>
    <n v="62.369074315033899"/>
    <m/>
    <n v="641.9142254875336"/>
    <m/>
    <n v="84.529601757352907"/>
    <n v="7.593957763224596"/>
    <s v="$/ per net distributed"/>
    <m/>
    <m/>
    <s v="Sub-Saharan Africa"/>
    <x v="0"/>
    <x v="0"/>
    <x v="4"/>
  </r>
  <r>
    <m/>
    <x v="1"/>
    <x v="1"/>
    <s v="Uncomplicated malaria, children"/>
    <s v="F"/>
    <n v="2.89"/>
    <m/>
    <x v="1"/>
    <s v="US"/>
    <n v="2009"/>
    <n v="1"/>
    <n v="2.89"/>
    <m/>
    <n v="1.4088000000000001"/>
    <n v="4.0714320000000006"/>
    <m/>
    <n v="224.242068249619"/>
    <n v="143.111789768596"/>
    <m/>
    <n v="6.3795326289604253"/>
    <m/>
    <n v="1.7958166666666699"/>
    <n v="3.5524409297313646"/>
    <s v="$/ per patient treated"/>
    <m/>
    <m/>
    <s v="Multiple"/>
    <x v="1"/>
    <x v="1"/>
    <x v="1"/>
  </r>
  <r>
    <s v="Inpt"/>
    <x v="1"/>
    <x v="3"/>
    <s v="2007 &lt;6 inpatient malaria with anemia"/>
    <s v="F"/>
    <n v="26.53"/>
    <m/>
    <x v="1"/>
    <s v="US"/>
    <n v="2008"/>
    <n v="1"/>
    <n v="26.53"/>
    <m/>
    <n v="3.7456606900876399"/>
    <n v="99.372378108025089"/>
    <m/>
    <n v="189.33530292592201"/>
    <n v="120.63816944307599"/>
    <m/>
    <n v="155.95975468137425"/>
    <m/>
    <n v="5.1472526651441299"/>
    <n v="30.299611234842533"/>
    <s v="$/ per patient treated"/>
    <m/>
    <m/>
    <s v="Sub-Saharan Africa"/>
    <x v="2"/>
    <x v="2"/>
    <x v="1"/>
  </r>
  <r>
    <m/>
    <x v="1"/>
    <x v="1"/>
    <s v="Public sector artemether"/>
    <s v="F"/>
    <n v="3.1680000000000001"/>
    <m/>
    <x v="1"/>
    <s v="US"/>
    <n v="2009"/>
    <n v="1"/>
    <n v="3.1680000000000001"/>
    <m/>
    <n v="3385.65"/>
    <n v="10725.7392"/>
    <m/>
    <n v="214.26197029566001"/>
    <n v="128.2125477795"/>
    <m/>
    <n v="17924.283181874682"/>
    <m/>
    <n v="4344.0376417010802"/>
    <n v="4.1261804478415423"/>
    <s v="$/ per patient treated"/>
    <m/>
    <m/>
    <s v="Sub-Saharan Africa"/>
    <x v="0"/>
    <x v="0"/>
    <x v="1"/>
  </r>
  <r>
    <s v="SB"/>
    <x v="2"/>
    <x v="5"/>
    <s v="School based IPTc, SP (costs for 1 year = 3 doses)"/>
    <s v="E"/>
    <n v="1.88"/>
    <m/>
    <x v="2"/>
    <s v="US"/>
    <n v="2006"/>
    <n v="1"/>
    <n v="1.88"/>
    <m/>
    <n v="72.100835017862096"/>
    <n v="135.54956983358073"/>
    <m/>
    <n v="224.602657227321"/>
    <n v="100"/>
    <m/>
    <n v="304.44793570642548"/>
    <m/>
    <n v="84.529601757352907"/>
    <n v="3.6016724245354999"/>
    <s v="$/ per person treated (compliant)"/>
    <m/>
    <m/>
    <s v="Sub-Saharan Africa"/>
    <x v="0"/>
    <x v="0"/>
    <x v="2"/>
  </r>
  <r>
    <s v="NC"/>
    <x v="3"/>
    <x v="11"/>
    <s v="WG LSM in Low transmission area, Mbita"/>
    <s v="E"/>
    <n v="1.88"/>
    <m/>
    <x v="6"/>
    <s v="US"/>
    <n v="2006"/>
    <n v="1"/>
    <n v="1.88"/>
    <m/>
    <n v="72.100835017862096"/>
    <n v="135.54956983358073"/>
    <m/>
    <n v="224.602657227321"/>
    <n v="100"/>
    <m/>
    <n v="304.44793570642548"/>
    <m/>
    <n v="84.529601757352907"/>
    <n v="3.6016724245354999"/>
    <s v="$/ per person protected"/>
    <m/>
    <m/>
    <s v="Multiple"/>
    <x v="1"/>
    <x v="1"/>
    <x v="6"/>
  </r>
  <r>
    <s v="NC"/>
    <x v="3"/>
    <x v="4"/>
    <s v="ITN Campaign"/>
    <s v="F"/>
    <n v="2.4300000000000002"/>
    <m/>
    <x v="4"/>
    <s v="US"/>
    <n v="1997"/>
    <n v="1"/>
    <n v="2.4300000000000002"/>
    <m/>
    <n v="36.313285833333303"/>
    <n v="88.241284574999938"/>
    <m/>
    <n v="180.76631971933301"/>
    <n v="62.282338308457597"/>
    <m/>
    <n v="256.1087572038544"/>
    <m/>
    <n v="53.437233333333303"/>
    <n v="4.7927024141816448"/>
    <s v="$/ per net distributed"/>
    <m/>
    <m/>
    <s v="South Asia"/>
    <x v="2"/>
    <x v="2"/>
    <x v="4"/>
  </r>
  <r>
    <s v="NC"/>
    <x v="3"/>
    <x v="11"/>
    <s v="WG LSM in Mid transmission area, Mbita"/>
    <s v="E"/>
    <n v="1.94"/>
    <m/>
    <x v="6"/>
    <s v="US"/>
    <n v="2006"/>
    <n v="1"/>
    <n v="1.94"/>
    <m/>
    <n v="72.100835017862096"/>
    <n v="139.87561993465246"/>
    <m/>
    <n v="224.602657227321"/>
    <n v="100"/>
    <m/>
    <n v="314.16435918641781"/>
    <m/>
    <n v="84.529601757352907"/>
    <n v="3.7166194168079096"/>
    <s v="$/ per person protected"/>
    <m/>
    <m/>
    <s v="Multiple"/>
    <x v="1"/>
    <x v="1"/>
    <x v="6"/>
  </r>
  <r>
    <s v="NC"/>
    <x v="3"/>
    <x v="9"/>
    <s v="IRS, Deltamethrin (K-Othrin), Lambdacyhalothrin (Icon)"/>
    <s v="F"/>
    <n v="1.94"/>
    <m/>
    <x v="11"/>
    <s v="US"/>
    <n v="2000"/>
    <n v="1"/>
    <n v="1.94"/>
    <m/>
    <n v="5.1018158333333297"/>
    <n v="9.8975227166666588"/>
    <m/>
    <n v="181.416935025573"/>
    <n v="63.066944646944698"/>
    <m/>
    <n v="28.470988180186644"/>
    <m/>
    <n v="7.6191416666666703"/>
    <n v="3.7367710728815644"/>
    <s v="$/ per house sprayed"/>
    <m/>
    <s v="Botswana used as a proxy for Zimbabwe"/>
    <s v="Sub-Saharan Africa"/>
    <x v="0"/>
    <x v="0"/>
    <x v="11"/>
  </r>
  <r>
    <s v="Inpt"/>
    <x v="1"/>
    <x v="3"/>
    <s v="2006 &lt;6 inpatient cerebral malaria with moderate anemia"/>
    <s v="F"/>
    <n v="26.99"/>
    <m/>
    <x v="1"/>
    <s v="US"/>
    <n v="2008"/>
    <n v="1"/>
    <n v="26.99"/>
    <m/>
    <n v="3.7456606900876399"/>
    <n v="101.0953820254654"/>
    <m/>
    <n v="189.33530292592201"/>
    <n v="120.63816944307599"/>
    <m/>
    <n v="158.66391929326389"/>
    <m/>
    <n v="5.1472526651441299"/>
    <n v="30.82497200257821"/>
    <s v="$/ per patient treated"/>
    <m/>
    <m/>
    <s v="Sub-Saharan Africa"/>
    <x v="2"/>
    <x v="2"/>
    <x v="1"/>
  </r>
  <r>
    <s v="NC"/>
    <x v="3"/>
    <x v="4"/>
    <s v="ANC based delivery LLIN (Permanet, Olyset)"/>
    <s v="E"/>
    <n v="2.52"/>
    <m/>
    <x v="4"/>
    <s v="US"/>
    <n v="2007"/>
    <n v="1"/>
    <n v="2.52"/>
    <m/>
    <n v="67.317638124285693"/>
    <n v="169.64044807319996"/>
    <m/>
    <n v="224.602657227321"/>
    <n v="114.453734208171"/>
    <m/>
    <n v="332.90041320254232"/>
    <m/>
    <n v="84.529601757352907"/>
    <n v="3.9382702187353509"/>
    <s v="$/ per net distributed"/>
    <m/>
    <m/>
    <s v="Sub-Saharan Africa"/>
    <x v="0"/>
    <x v="0"/>
    <x v="4"/>
  </r>
  <r>
    <s v="NC"/>
    <x v="3"/>
    <x v="4"/>
    <s v="ITN, Government - Social Marketing"/>
    <s v="E"/>
    <n v="2.63"/>
    <m/>
    <x v="4"/>
    <s v="US"/>
    <n v="1999"/>
    <n v="1"/>
    <n v="2.63"/>
    <m/>
    <n v="44.088141666666701"/>
    <n v="115.95181258333342"/>
    <m/>
    <n v="203.30561155914"/>
    <n v="26.861750840268702"/>
    <m/>
    <n v="877.59187064254581"/>
    <m/>
    <n v="249.105950100379"/>
    <n v="3.5229663132852265"/>
    <s v="$/ per net distributed"/>
    <m/>
    <m/>
    <s v="Sub-Saharan Africa"/>
    <x v="0"/>
    <x v="0"/>
    <x v="4"/>
  </r>
  <r>
    <s v="Otpt"/>
    <x v="2"/>
    <x v="5"/>
    <s v="Outpatient IPTc, SP&amp;AQ (4 courses)"/>
    <s v="F"/>
    <n v="3.51"/>
    <m/>
    <x v="2"/>
    <s v="US"/>
    <n v="2008"/>
    <n v="1"/>
    <n v="3.51"/>
    <m/>
    <n v="1.05785833333333"/>
    <n v="3.7130827499999883"/>
    <m/>
    <n v="224.242068249619"/>
    <n v="122.81939354868599"/>
    <m/>
    <n v="6.7792987034407028"/>
    <m/>
    <n v="1.7958166666666699"/>
    <n v="3.7750505545892903"/>
    <s v="$/ per person treated (compliant)"/>
    <m/>
    <m/>
    <s v="Sub-Saharan Africa"/>
    <x v="2"/>
    <x v="2"/>
    <x v="2"/>
  </r>
  <r>
    <m/>
    <x v="2"/>
    <x v="8"/>
    <s v="ANC based ITPp, SP - primigravidae (2 doses)"/>
    <s v="F"/>
    <n v="1.1299999999999999"/>
    <m/>
    <x v="2"/>
    <s v="US"/>
    <n v="2000"/>
    <n v="1"/>
    <n v="1.1299999999999999"/>
    <m/>
    <n v="0"/>
    <e v="#N/A"/>
    <m/>
    <n v="0"/>
    <n v="0"/>
    <s v="Sub-Saharan Africa"/>
    <e v="#N/A"/>
    <m/>
    <n v="0"/>
    <n v="3.7908688941330495"/>
    <s v="$/ per person treated (compliant)"/>
    <m/>
    <s v="Currency year was 1995, we changed this to 2000 because that is the year our currency inflator starts"/>
    <s v="Sub-Saharan Africa"/>
    <x v="1"/>
    <x v="1"/>
    <x v="2"/>
  </r>
  <r>
    <s v="NC"/>
    <x v="3"/>
    <x v="11"/>
    <s v="WG LSM in High transmission area, Mbita"/>
    <s v="E"/>
    <n v="1.98"/>
    <m/>
    <x v="6"/>
    <s v="US"/>
    <n v="2006"/>
    <n v="1"/>
    <n v="1.98"/>
    <m/>
    <n v="72.100835017862096"/>
    <n v="142.75965333536695"/>
    <m/>
    <n v="224.602657227321"/>
    <n v="100"/>
    <m/>
    <n v="320.64197483974601"/>
    <m/>
    <n v="84.529601757352907"/>
    <n v="3.7932507449895159"/>
    <s v="$/ per person protected"/>
    <m/>
    <m/>
    <s v="Multiple"/>
    <x v="1"/>
    <x v="1"/>
    <x v="6"/>
  </r>
  <r>
    <m/>
    <x v="2"/>
    <x v="8"/>
    <s v="IPTp-SP + ITN per pregnant woman treated"/>
    <s v="F"/>
    <n v="2.48"/>
    <m/>
    <x v="8"/>
    <s v="US"/>
    <n v="2005"/>
    <n v="1"/>
    <n v="2.48"/>
    <m/>
    <n v="1780.6657768939399"/>
    <n v="4416.0511266969706"/>
    <m/>
    <n v="202.95607073094899"/>
    <n v="92.2094738207972"/>
    <m/>
    <n v="9719.8731072170085"/>
    <m/>
    <n v="2504.5630775832801"/>
    <n v="3.8808657662541179"/>
    <s v="$/ per person treated (all)"/>
    <m/>
    <m/>
    <s v="Sub-Saharan Africa"/>
    <x v="0"/>
    <x v="0"/>
    <x v="8"/>
  </r>
  <r>
    <s v="NC"/>
    <x v="3"/>
    <x v="4"/>
    <s v="ANC &amp; U5 children, ITN"/>
    <s v="F"/>
    <n v="2.65"/>
    <m/>
    <x v="9"/>
    <s v="US"/>
    <n v="2005"/>
    <n v="1"/>
    <n v="2.65"/>
    <m/>
    <n v="1128.9341791619199"/>
    <n v="2991.6755747790876"/>
    <m/>
    <n v="197.07182063634701"/>
    <n v="95.206749465219204"/>
    <m/>
    <n v="6192.5751649612557"/>
    <m/>
    <n v="1583.00278737484"/>
    <n v="3.9119167788899873"/>
    <s v="$/ per treated net year"/>
    <m/>
    <m/>
    <s v="Multiple"/>
    <x v="1"/>
    <x v="1"/>
    <x v="9"/>
  </r>
  <r>
    <s v="NC"/>
    <x v="3"/>
    <x v="4"/>
    <s v="LLIN, Campaign"/>
    <s v="E"/>
    <n v="2.88"/>
    <m/>
    <x v="4"/>
    <s v="US"/>
    <n v="2007"/>
    <n v="1"/>
    <n v="2.88"/>
    <m/>
    <n v="1723.4917723430001"/>
    <n v="4963.65630434784"/>
    <m/>
    <n v="202.95607073094899"/>
    <n v="107.310676135619"/>
    <m/>
    <n v="9387.734904551211"/>
    <m/>
    <n v="2504.5630775832801"/>
    <n v="3.7482525349729614"/>
    <s v="$/ per net distributed"/>
    <m/>
    <m/>
    <s v="Sub-Saharan Africa"/>
    <x v="0"/>
    <x v="0"/>
    <x v="4"/>
  </r>
  <r>
    <s v="NC"/>
    <x v="3"/>
    <x v="11"/>
    <s v="WG LSM in Low transmission area, Mbita"/>
    <s v="F"/>
    <n v="2.06"/>
    <m/>
    <x v="6"/>
    <s v="US"/>
    <n v="2006"/>
    <n v="1"/>
    <n v="2.06"/>
    <m/>
    <n v="72.100835017862096"/>
    <n v="148.52772013679592"/>
    <m/>
    <n v="224.602657227321"/>
    <n v="100"/>
    <m/>
    <n v="333.59720614640241"/>
    <m/>
    <n v="84.529601757352907"/>
    <n v="3.9465134013527288"/>
    <s v="$/ per person protected"/>
    <m/>
    <m/>
    <s v="Multiple"/>
    <x v="1"/>
    <x v="1"/>
    <x v="6"/>
  </r>
  <r>
    <s v="NC"/>
    <x v="3"/>
    <x v="9"/>
    <s v="IRS, DDT"/>
    <s v="F"/>
    <n v="2.63"/>
    <m/>
    <x v="6"/>
    <s v="US"/>
    <n v="1994"/>
    <n v="1"/>
    <n v="2.63"/>
    <m/>
    <n v="25.1499518885845"/>
    <n v="66.144373466977228"/>
    <m/>
    <n v="123.556765594608"/>
    <n v="65.370552037813198"/>
    <m/>
    <n v="125.01936411878749"/>
    <m/>
    <n v="31.0830916666667"/>
    <n v="4.0221019665446418"/>
    <s v="$/ per person protected"/>
    <m/>
    <m/>
    <s v="East Asia &amp; Pacific"/>
    <x v="3"/>
    <x v="3"/>
    <x v="6"/>
  </r>
  <r>
    <s v="NC"/>
    <x v="3"/>
    <x v="4"/>
    <s v="ITN, Government - Social Marketing"/>
    <s v="E"/>
    <n v="3.04"/>
    <m/>
    <x v="9"/>
    <s v="US"/>
    <n v="2005"/>
    <n v="1"/>
    <n v="3.04"/>
    <m/>
    <n v="118.41974166666699"/>
    <n v="359.99601466666769"/>
    <m/>
    <n v="203.30561155914"/>
    <n v="86.647345430107507"/>
    <m/>
    <n v="844.67919423678995"/>
    <m/>
    <n v="249.105950100379"/>
    <n v="3.3908431087110547"/>
    <s v="$/ per treated net year"/>
    <m/>
    <m/>
    <s v="Sub-Saharan Africa"/>
    <x v="0"/>
    <x v="0"/>
    <x v="9"/>
  </r>
  <r>
    <s v="NC"/>
    <x v="3"/>
    <x v="11"/>
    <s v="WG LSM in Mid transmission area, Mbita"/>
    <s v="F"/>
    <n v="2.12"/>
    <m/>
    <x v="6"/>
    <s v="US"/>
    <n v="2006"/>
    <n v="1"/>
    <n v="2.12"/>
    <m/>
    <n v="72.100835017862096"/>
    <n v="152.85377023786765"/>
    <m/>
    <n v="224.602657227321"/>
    <n v="100"/>
    <m/>
    <n v="343.31362962639474"/>
    <m/>
    <n v="84.529601757352907"/>
    <n v="4.061460393625139"/>
    <s v="$/ per person protected"/>
    <m/>
    <m/>
    <s v="Multiple"/>
    <x v="1"/>
    <x v="1"/>
    <x v="6"/>
  </r>
  <r>
    <s v="CB"/>
    <x v="2"/>
    <x v="5"/>
    <s v="VHW facility based delivery IPTc, SP&amp;AQ (4 courses)"/>
    <s v="F"/>
    <n v="3.82"/>
    <m/>
    <x v="2"/>
    <s v="US"/>
    <n v="2008"/>
    <n v="1"/>
    <n v="3.82"/>
    <m/>
    <n v="1.05785833333333"/>
    <n v="4.0410188333333208"/>
    <m/>
    <n v="224.242068249619"/>
    <n v="122.81939354868599"/>
    <m/>
    <n v="7.378040184371363"/>
    <m/>
    <n v="1.7958166666666699"/>
    <n v="4.1084595779290849"/>
    <s v="$/ per person treated (compliant)"/>
    <m/>
    <m/>
    <s v="Sub-Saharan Africa"/>
    <x v="2"/>
    <x v="2"/>
    <x v="2"/>
  </r>
  <r>
    <m/>
    <x v="1"/>
    <x v="1"/>
    <s v="ACT (artemisinin-based combination therapy) for patients &gt;15 years"/>
    <s v="F"/>
    <n v="3.36"/>
    <m/>
    <x v="1"/>
    <s v="US"/>
    <n v="2007"/>
    <n v="1"/>
    <n v="3.36"/>
    <m/>
    <e v="#N/A"/>
    <e v="#N/A"/>
    <m/>
    <e v="#N/A"/>
    <e v="#N/A"/>
    <s v="Sub-Saharan Africa"/>
    <e v="#N/A"/>
    <m/>
    <e v="#N/A"/>
    <n v="5.6537494215128534"/>
    <s v="$/ per patient treated"/>
    <m/>
    <m/>
    <s v="Multiple"/>
    <x v="1"/>
    <x v="1"/>
    <x v="1"/>
  </r>
  <r>
    <s v="NC"/>
    <x v="3"/>
    <x v="11"/>
    <s v="WG LSM in High transmission area, Mbita"/>
    <s v="F"/>
    <n v="2.17"/>
    <m/>
    <x v="6"/>
    <s v="US"/>
    <n v="2006"/>
    <n v="1"/>
    <n v="2.17"/>
    <m/>
    <n v="72.100835017862096"/>
    <n v="156.45881198876074"/>
    <m/>
    <n v="224.602657227321"/>
    <n v="100"/>
    <m/>
    <n v="351.41064919305495"/>
    <m/>
    <n v="84.529601757352907"/>
    <n v="4.1572495538521457"/>
    <s v="$/ per person protected"/>
    <m/>
    <m/>
    <s v="Multiple"/>
    <x v="1"/>
    <x v="1"/>
    <x v="6"/>
  </r>
  <r>
    <s v="NC"/>
    <x v="3"/>
    <x v="4"/>
    <s v="LLIN-GF, PermaNet Olyset Campaign"/>
    <s v="E"/>
    <n v="3.1"/>
    <m/>
    <x v="4"/>
    <s v="US"/>
    <n v="2007"/>
    <n v="1"/>
    <n v="3.1"/>
    <m/>
    <n v="1723.4917723430001"/>
    <n v="5342.8244942633"/>
    <m/>
    <n v="202.95607073094899"/>
    <n v="107.310676135619"/>
    <m/>
    <n v="10104.853543093317"/>
    <m/>
    <n v="2504.5630775832801"/>
    <n v="4.0345773813945067"/>
    <s v="$/ per net distributed"/>
    <m/>
    <m/>
    <s v="Sub-Saharan Africa"/>
    <x v="0"/>
    <x v="0"/>
    <x v="4"/>
  </r>
  <r>
    <m/>
    <x v="2"/>
    <x v="8"/>
    <s v="ANC based ITPp, SP - primigravidae (2 doses)"/>
    <s v="F"/>
    <n v="1.25"/>
    <m/>
    <x v="2"/>
    <s v="US"/>
    <n v="2000"/>
    <n v="1"/>
    <n v="1.25"/>
    <m/>
    <n v="0"/>
    <e v="#N/A"/>
    <m/>
    <n v="0"/>
    <n v="0"/>
    <s v="Sub-Saharan Africa"/>
    <e v="#N/A"/>
    <m/>
    <n v="0"/>
    <n v="4.1934390421825771"/>
    <s v="$/ per person treated (compliant)"/>
    <m/>
    <s v="Currency year was 1995, we changed this to 2000 because that is the year our currency inflator starts"/>
    <s v="Sub-Saharan Africa"/>
    <x v="1"/>
    <x v="1"/>
    <x v="2"/>
  </r>
  <r>
    <s v="NC"/>
    <x v="3"/>
    <x v="4"/>
    <s v="Rural based delivery LLIN (Permanet, Olyset)"/>
    <s v="E"/>
    <n v="3.13"/>
    <m/>
    <x v="4"/>
    <s v="US"/>
    <n v="2007"/>
    <n v="1"/>
    <n v="3.13"/>
    <m/>
    <n v="67.317638124285693"/>
    <n v="210.70420732901422"/>
    <m/>
    <n v="224.602657227321"/>
    <n v="114.453734208171"/>
    <m/>
    <n v="413.48344973172914"/>
    <m/>
    <n v="84.529601757352907"/>
    <n v="4.8915816605720819"/>
    <s v="$/ per net distributed"/>
    <m/>
    <m/>
    <s v="Sub-Saharan Africa"/>
    <x v="0"/>
    <x v="0"/>
    <x v="4"/>
  </r>
  <r>
    <m/>
    <x v="2"/>
    <x v="8"/>
    <s v="ANC based ITPp, CQ - primigravidae (2 doses)"/>
    <s v="F"/>
    <n v="1.3"/>
    <m/>
    <x v="2"/>
    <s v="US"/>
    <n v="2000"/>
    <n v="1"/>
    <n v="1.3"/>
    <m/>
    <n v="0"/>
    <e v="#N/A"/>
    <m/>
    <n v="0"/>
    <n v="0"/>
    <s v="Sub-Saharan Africa"/>
    <e v="#N/A"/>
    <m/>
    <n v="0"/>
    <n v="4.3611766038698807"/>
    <s v="$/ per person treated (compliant)"/>
    <m/>
    <s v="Currency year was 1995, we changed this to 2000 because that is the year our currency inflator starts"/>
    <s v="Sub-Saharan Africa"/>
    <x v="1"/>
    <x v="1"/>
    <x v="2"/>
  </r>
  <r>
    <s v="NC"/>
    <x v="3"/>
    <x v="9"/>
    <s v="Pyrethroid, Community Distribution"/>
    <s v="F"/>
    <n v="2.54"/>
    <m/>
    <x v="6"/>
    <s v="US"/>
    <n v="2000"/>
    <n v="1"/>
    <n v="2.54"/>
    <m/>
    <n v="6.9398283333333302"/>
    <n v="17.627163966666657"/>
    <m/>
    <n v="154.94821944281301"/>
    <n v="74.135798450621706"/>
    <m/>
    <n v="36.84181903403519"/>
    <m/>
    <n v="8.2099686265933105"/>
    <n v="4.4874494300379002"/>
    <s v="$/ per person protected"/>
    <m/>
    <m/>
    <s v="Sub-Saharan Africa"/>
    <x v="3"/>
    <x v="3"/>
    <x v="6"/>
  </r>
  <r>
    <s v="NC"/>
    <x v="3"/>
    <x v="4"/>
    <s v="LLIN-UNICEF, Campaign"/>
    <s v="E"/>
    <n v="3.23"/>
    <m/>
    <x v="4"/>
    <s v="US"/>
    <n v="2009"/>
    <n v="1"/>
    <n v="3.23"/>
    <m/>
    <n v="2030.4880743341801"/>
    <n v="6558.4764800994017"/>
    <m/>
    <n v="202.95607073094899"/>
    <n v="127.62363147761"/>
    <m/>
    <n v="10429.750360268048"/>
    <m/>
    <n v="2504.5630775832801"/>
    <n v="4.1642993357276481"/>
    <s v="$/ per net distributed"/>
    <m/>
    <m/>
    <s v="Sub-Saharan Africa"/>
    <x v="0"/>
    <x v="0"/>
    <x v="4"/>
  </r>
  <r>
    <m/>
    <x v="1"/>
    <x v="1"/>
    <s v="Clinical Treatment of Uncomplicated P. Falciparum, CQ &amp; SP"/>
    <s v="F"/>
    <n v="3.5"/>
    <m/>
    <x v="1"/>
    <s v="US"/>
    <n v="2008"/>
    <n v="1"/>
    <n v="3.5"/>
    <m/>
    <n v="2.7000883333333299"/>
    <n v="9.4503091666666545"/>
    <m/>
    <n v="143.77885974556301"/>
    <n v="103.301397832574"/>
    <m/>
    <n v="13.153303873279416"/>
    <m/>
    <n v="2.0836483390254799"/>
    <n v="6.3126313720631009"/>
    <s v="$/ per patient treated"/>
    <m/>
    <m/>
    <s v="East Asia &amp; Pacific"/>
    <x v="2"/>
    <x v="2"/>
    <x v="1"/>
  </r>
  <r>
    <s v="CB"/>
    <x v="2"/>
    <x v="5"/>
    <s v="IPTc, SP bimonthly (6 months =&gt; 3 doses), Community based Volunteer"/>
    <s v="F"/>
    <n v="4.2"/>
    <m/>
    <x v="8"/>
    <s v="US"/>
    <n v="2008"/>
    <n v="1"/>
    <n v="4.2"/>
    <m/>
    <n v="1.05785833333333"/>
    <n v="4.4430049999999861"/>
    <m/>
    <n v="224.242068249619"/>
    <n v="122.81939354868599"/>
    <m/>
    <n v="8.1119813545444295"/>
    <m/>
    <n v="1.7958166666666699"/>
    <n v="4.5171545097649615"/>
    <s v="$/ per person treated (all)"/>
    <m/>
    <m/>
    <s v="Sub-Saharan Africa"/>
    <x v="2"/>
    <x v="2"/>
    <x v="8"/>
  </r>
  <r>
    <m/>
    <x v="2"/>
    <x v="5"/>
    <s v="EPI based IPTc, SP&amp;AQ (4 courses)"/>
    <s v="F"/>
    <n v="4.2"/>
    <m/>
    <x v="2"/>
    <s v="US"/>
    <n v="2008"/>
    <n v="1"/>
    <n v="4.2"/>
    <m/>
    <n v="1.05785833333333"/>
    <n v="4.4430049999999861"/>
    <m/>
    <n v="224.242068249619"/>
    <n v="122.81939354868599"/>
    <m/>
    <n v="8.1119813545444295"/>
    <m/>
    <n v="1.7958166666666699"/>
    <n v="4.5171545097649615"/>
    <s v="$/ per person treated (compliant)"/>
    <m/>
    <m/>
    <s v="Sub-Saharan Africa"/>
    <x v="2"/>
    <x v="2"/>
    <x v="2"/>
  </r>
  <r>
    <s v="NC"/>
    <x v="3"/>
    <x v="11"/>
    <s v="CG LSM in Low transmission area, Mbita"/>
    <s v="E"/>
    <n v="2.37"/>
    <m/>
    <x v="6"/>
    <s v="US"/>
    <n v="2006"/>
    <n v="1"/>
    <n v="2.37"/>
    <m/>
    <n v="72.100835017862096"/>
    <n v="170.87897899233317"/>
    <m/>
    <n v="224.602657227321"/>
    <n v="100"/>
    <m/>
    <n v="383.79872745969595"/>
    <m/>
    <n v="84.529601757352907"/>
    <n v="4.5404061947601777"/>
    <s v="$/ per person protected"/>
    <m/>
    <m/>
    <s v="Multiple"/>
    <x v="1"/>
    <x v="1"/>
    <x v="6"/>
  </r>
  <r>
    <s v="CB"/>
    <x v="2"/>
    <x v="8"/>
    <s v="Community based IPTp, SP (2 doses)"/>
    <s v="F"/>
    <n v="2.34"/>
    <m/>
    <x v="2"/>
    <s v="US"/>
    <n v="2003"/>
    <n v="1"/>
    <n v="2.34"/>
    <m/>
    <n v="1963.72008333333"/>
    <n v="4595.1049949999915"/>
    <m/>
    <n v="202.95607073094899"/>
    <n v="81.800528775194294"/>
    <m/>
    <n v="11400.958751065729"/>
    <m/>
    <n v="2504.5630775832801"/>
    <n v="4.5520749120308919"/>
    <s v="$/ per person treated (compliant)"/>
    <m/>
    <m/>
    <s v="Sub-Saharan Africa"/>
    <x v="0"/>
    <x v="0"/>
    <x v="2"/>
  </r>
  <r>
    <s v="NC"/>
    <x v="3"/>
    <x v="4"/>
    <s v="ITN, Government - Social Marketing"/>
    <s v="E"/>
    <n v="3.36"/>
    <m/>
    <x v="4"/>
    <s v="US"/>
    <n v="2005"/>
    <n v="1"/>
    <n v="3.36"/>
    <m/>
    <n v="118.41974166666699"/>
    <n v="397.89033200000108"/>
    <m/>
    <n v="203.30561155914"/>
    <n v="86.647345430107507"/>
    <m/>
    <n v="933.59279363013616"/>
    <m/>
    <n v="249.105950100379"/>
    <n v="3.7477739622595863"/>
    <s v="$/ per net distributed"/>
    <m/>
    <m/>
    <s v="Sub-Saharan Africa"/>
    <x v="0"/>
    <x v="0"/>
    <x v="4"/>
  </r>
  <r>
    <s v="NC"/>
    <x v="3"/>
    <x v="4"/>
    <s v="LLIH government program (Long-Lasting Insecticide-Treated Hammocks)"/>
    <s v="F"/>
    <n v="3.4"/>
    <m/>
    <x v="6"/>
    <s v="US"/>
    <n v="2012"/>
    <n v="1"/>
    <n v="3.4"/>
    <m/>
    <n v="20828"/>
    <n v="70815.199999999997"/>
    <m/>
    <n v="216.05085005530401"/>
    <n v="198.04060913705601"/>
    <m/>
    <n v="77255.287304474332"/>
    <m/>
    <n v="20828"/>
    <n v="3.709203346671516"/>
    <s v="$/ per person protected"/>
    <m/>
    <m/>
    <s v="East Asia &amp; Pacific"/>
    <x v="2"/>
    <x v="2"/>
    <x v="6"/>
  </r>
  <r>
    <s v="NC"/>
    <x v="3"/>
    <x v="4"/>
    <s v="Highly Subsidized Campaign, Deltamethrin"/>
    <s v="F"/>
    <n v="3.42"/>
    <m/>
    <x v="4"/>
    <s v="US"/>
    <n v="2000"/>
    <n v="1"/>
    <n v="3.42"/>
    <m/>
    <n v="76.175541666666703"/>
    <n v="260.52035250000012"/>
    <m/>
    <n v="224.602657227321"/>
    <n v="62.369074315033899"/>
    <m/>
    <n v="938.18232955870292"/>
    <m/>
    <n v="84.529601757352907"/>
    <n v="11.098861346251333"/>
    <s v="$/ per net distributed"/>
    <m/>
    <m/>
    <s v="Sub-Saharan Africa"/>
    <x v="0"/>
    <x v="0"/>
    <x v="4"/>
  </r>
  <r>
    <s v="NC"/>
    <x v="3"/>
    <x v="4"/>
    <s v="LLIN, Children &lt;5 - Free &amp; Subsidized"/>
    <s v="E"/>
    <n v="3.52"/>
    <m/>
    <x v="4"/>
    <s v="US"/>
    <n v="2008"/>
    <n v="1"/>
    <n v="3.52"/>
    <m/>
    <n v="1196.3107092104599"/>
    <n v="4211.0136964208186"/>
    <m/>
    <n v="197.07182063634701"/>
    <n v="114.78590511399599"/>
    <m/>
    <n v="7229.7390089321761"/>
    <m/>
    <n v="1583.00278737484"/>
    <n v="4.567104408528273"/>
    <s v="$/ per net distributed"/>
    <m/>
    <m/>
    <s v="Sub-Saharan Africa"/>
    <x v="0"/>
    <x v="0"/>
    <x v="4"/>
  </r>
  <r>
    <s v="NC"/>
    <x v="3"/>
    <x v="4"/>
    <s v="Rural based delivery LLIN (Permanet, Olyset)"/>
    <s v="F"/>
    <n v="3.52"/>
    <m/>
    <x v="4"/>
    <s v="US"/>
    <n v="2007"/>
    <n v="1"/>
    <n v="3.52"/>
    <m/>
    <n v="67.317638124285693"/>
    <n v="236.95808619748564"/>
    <m/>
    <n v="224.602657227321"/>
    <n v="114.453734208171"/>
    <m/>
    <n v="465.00375177497972"/>
    <m/>
    <n v="84.529601757352907"/>
    <n v="5.5010758610906478"/>
    <s v="$/ per net distributed"/>
    <m/>
    <m/>
    <s v="Sub-Saharan Africa"/>
    <x v="0"/>
    <x v="0"/>
    <x v="4"/>
  </r>
  <r>
    <s v="NC"/>
    <x v="3"/>
    <x v="4"/>
    <s v="LLIN, All household members"/>
    <s v="E"/>
    <n v="3.54"/>
    <m/>
    <x v="4"/>
    <s v="US"/>
    <n v="2009"/>
    <n v="1"/>
    <n v="3.54"/>
    <m/>
    <n v="1320.3120607404101"/>
    <n v="4673.9046950210513"/>
    <m/>
    <n v="197.07182063634701"/>
    <n v="126.584052425018"/>
    <m/>
    <n v="7276.5477963677849"/>
    <m/>
    <n v="1583.00278737484"/>
    <n v="4.5966740263513941"/>
    <s v="$/ per net distributed"/>
    <m/>
    <m/>
    <s v="Sub-Saharan Africa"/>
    <x v="0"/>
    <x v="0"/>
    <x v="4"/>
  </r>
  <r>
    <m/>
    <x v="2"/>
    <x v="2"/>
    <s v="Weekly malaria chemoprophylaxis for infants 2-12 months"/>
    <s v="F"/>
    <n v="2.7665805340223946"/>
    <m/>
    <x v="2"/>
    <s v="US"/>
    <n v="1996"/>
    <n v="1"/>
    <n v="2.7665805340223946"/>
    <m/>
    <n v="579.97666666666703"/>
    <n v="1604.552156187196"/>
    <m/>
    <n v="197.07182063634701"/>
    <n v="43.0568698676311"/>
    <m/>
    <n v="7344.0548673861203"/>
    <m/>
    <n v="1583.00278737484"/>
    <n v="4.6393189740146159"/>
    <s v="$/ per person treated (compliant)"/>
    <m/>
    <m/>
    <s v="Sub-Saharan Africa"/>
    <x v="0"/>
    <x v="0"/>
    <x v="2"/>
  </r>
  <r>
    <s v="CB"/>
    <x v="2"/>
    <x v="5"/>
    <s v="IPTc, AQ &amp; AS monthly (6 doses), Community based Volunteer"/>
    <s v="E"/>
    <n v="4.33"/>
    <m/>
    <x v="2"/>
    <s v="US"/>
    <n v="2008"/>
    <n v="1"/>
    <n v="4.33"/>
    <m/>
    <n v="1.05785833333333"/>
    <n v="4.5805265833333193"/>
    <m/>
    <n v="224.242068249619"/>
    <n v="122.81939354868599"/>
    <m/>
    <n v="8.363066491708901"/>
    <m/>
    <n v="1.7958166666666699"/>
    <n v="4.6569711969719734"/>
    <s v="$/ per person treated (compliant)"/>
    <m/>
    <m/>
    <s v="Sub-Saharan Africa"/>
    <x v="2"/>
    <x v="2"/>
    <x v="2"/>
  </r>
  <r>
    <s v="NC"/>
    <x v="3"/>
    <x v="4"/>
    <s v="LLIN, Campaign"/>
    <s v="E"/>
    <n v="3.55"/>
    <m/>
    <x v="4"/>
    <s v="US"/>
    <n v="2007"/>
    <n v="1"/>
    <n v="3.55"/>
    <m/>
    <n v="1723.4917723430001"/>
    <n v="6118.3957918176502"/>
    <m/>
    <n v="202.95607073094899"/>
    <n v="107.310676135619"/>
    <m/>
    <n v="11571.687121929444"/>
    <m/>
    <n v="2504.5630775832801"/>
    <n v="4.6202418399840317"/>
    <s v="$/ per net distributed"/>
    <m/>
    <m/>
    <s v="Sub-Saharan Africa"/>
    <x v="0"/>
    <x v="0"/>
    <x v="4"/>
  </r>
  <r>
    <m/>
    <x v="5"/>
    <x v="7"/>
    <s v="Health Facility based RDT with ACT Treatment"/>
    <s v="F"/>
    <n v="3.62"/>
    <m/>
    <x v="0"/>
    <s v="US"/>
    <n v="2008"/>
    <n v="1"/>
    <n v="3.62"/>
    <m/>
    <n v="1196.3107092104599"/>
    <n v="4330.6447673418652"/>
    <m/>
    <n v="197.07182063634701"/>
    <n v="114.78590511399599"/>
    <m/>
    <n v="7435.1293216859322"/>
    <m/>
    <n v="1583.00278737484"/>
    <n v="4.696851692861463"/>
    <s v="$/ per person"/>
    <m/>
    <m/>
    <s v="Sub-Saharan Africa"/>
    <x v="0"/>
    <x v="0"/>
    <x v="0"/>
  </r>
  <r>
    <m/>
    <x v="5"/>
    <x v="6"/>
    <s v="Total cost to treat a febrile patient in Current Practice: Including consulation and if applicable, microscopy, RDT, and treatment"/>
    <m/>
    <n v="4.82"/>
    <m/>
    <x v="0"/>
    <s v="US"/>
    <n v="2011"/>
    <n v="1"/>
    <n v="4.82"/>
    <m/>
    <n v="471.86611409170001"/>
    <n v="2274.3946699219941"/>
    <m/>
    <n v="123.579241666667"/>
    <n v="116.618614289576"/>
    <m/>
    <n v="2410.1467014669611"/>
    <m/>
    <n v="510.52713590196998"/>
    <n v="4.7208983264109019"/>
    <s v="$/ per person"/>
    <m/>
    <m/>
    <s v="Sub-Saharan Africa"/>
    <x v="2"/>
    <x v="2"/>
    <x v="0"/>
  </r>
  <r>
    <m/>
    <x v="5"/>
    <x v="6"/>
    <s v="Total cost to treat a febrile patient with &quot;basic training&quot;: Including consulation and if applicable, microscopy, RDT, and treatment"/>
    <m/>
    <n v="4.8499999999999996"/>
    <m/>
    <x v="0"/>
    <s v="US"/>
    <n v="2011"/>
    <n v="1"/>
    <n v="4.8499999999999996"/>
    <m/>
    <n v="471.86611409170001"/>
    <n v="2288.5506533447451"/>
    <m/>
    <n v="123.579241666667"/>
    <n v="116.618614289576"/>
    <m/>
    <n v="2425.1476145466308"/>
    <m/>
    <n v="510.52713590196998"/>
    <n v="4.7502815110151184"/>
    <s v="$/ per person"/>
    <m/>
    <m/>
    <s v="Sub-Saharan Africa"/>
    <x v="2"/>
    <x v="2"/>
    <x v="0"/>
  </r>
  <r>
    <m/>
    <x v="5"/>
    <x v="6"/>
    <s v="Health Facility based microscopy with ACT Treatment"/>
    <s v="F"/>
    <n v="3.67"/>
    <m/>
    <x v="0"/>
    <s v="US"/>
    <n v="2008"/>
    <n v="1"/>
    <n v="3.67"/>
    <m/>
    <n v="1196.3107092104599"/>
    <n v="4390.4603028023876"/>
    <m/>
    <n v="197.07182063634701"/>
    <n v="114.78590511399599"/>
    <m/>
    <n v="7537.8244780628083"/>
    <m/>
    <n v="1583.00278737484"/>
    <n v="4.7617253350280571"/>
    <s v="$/ per person"/>
    <m/>
    <m/>
    <s v="Sub-Saharan Africa"/>
    <x v="0"/>
    <x v="0"/>
    <x v="0"/>
  </r>
  <r>
    <m/>
    <x v="2"/>
    <x v="8"/>
    <s v="ANC based ITPp, CQ - primigravidae (2 doses)"/>
    <s v="F"/>
    <n v="1.42"/>
    <m/>
    <x v="2"/>
    <s v="US"/>
    <n v="2000"/>
    <n v="1"/>
    <n v="1.42"/>
    <m/>
    <n v="0"/>
    <e v="#N/A"/>
    <m/>
    <n v="0"/>
    <n v="0"/>
    <s v="Sub-Saharan Africa"/>
    <e v="#N/A"/>
    <m/>
    <n v="0"/>
    <n v="4.7637467519194079"/>
    <s v="$/ per person treated (compliant)"/>
    <m/>
    <s v="Currency year was 1995, we changed this to 2000 because that is the year our currency inflator starts"/>
    <s v="Sub-Saharan Africa"/>
    <x v="1"/>
    <x v="1"/>
    <x v="2"/>
  </r>
  <r>
    <m/>
    <x v="5"/>
    <x v="6"/>
    <s v="Total cost to treat a febrile patient with &quot;Enhanced Training&quot;: Including consulation and if applicable, microscopy, RDT, and treatment"/>
    <s v=" "/>
    <n v="4.88"/>
    <m/>
    <x v="0"/>
    <s v="US"/>
    <n v="2011"/>
    <n v="1"/>
    <n v="4.88"/>
    <m/>
    <n v="471.86611409170001"/>
    <n v="2302.7066367674961"/>
    <m/>
    <n v="123.579241666667"/>
    <n v="116.618614289576"/>
    <m/>
    <n v="2440.1485276263011"/>
    <m/>
    <n v="510.52713590196998"/>
    <n v="4.7796646956193367"/>
    <s v="$/ per person"/>
    <m/>
    <m/>
    <s v="Sub-Saharan Africa"/>
    <x v="2"/>
    <x v="2"/>
    <x v="0"/>
  </r>
  <r>
    <s v="NC"/>
    <x v="3"/>
    <x v="11"/>
    <s v="CG LSM in Mid transmission area, Mbita"/>
    <s v="E"/>
    <n v="2.5"/>
    <m/>
    <x v="6"/>
    <s v="US"/>
    <n v="2006"/>
    <n v="1"/>
    <n v="2.5"/>
    <m/>
    <n v="72.100835017862096"/>
    <n v="180.25208754465524"/>
    <m/>
    <n v="224.602657227321"/>
    <n v="100"/>
    <m/>
    <n v="404.85097833301262"/>
    <m/>
    <n v="84.529601757352907"/>
    <n v="4.7894580113503986"/>
    <s v="$/ per person protected"/>
    <m/>
    <m/>
    <s v="Multiple"/>
    <x v="1"/>
    <x v="1"/>
    <x v="6"/>
  </r>
  <r>
    <s v="NC"/>
    <x v="3"/>
    <x v="4"/>
    <s v="Government - Discount Voucher &amp; NGO-UNICEF, LLIN"/>
    <s v="E"/>
    <n v="3.62"/>
    <m/>
    <x v="4"/>
    <s v="US"/>
    <n v="2005"/>
    <n v="1"/>
    <n v="3.62"/>
    <m/>
    <n v="527.46814284000004"/>
    <n v="1909.4346770808002"/>
    <m/>
    <n v="120.095973490285"/>
    <n v="98.324063774564394"/>
    <m/>
    <n v="2332.2410359878618"/>
    <m/>
    <n v="510.52713590196998"/>
    <n v="4.5682998453498316"/>
    <s v="$/ per net distributed"/>
    <m/>
    <m/>
    <s v="Multiple"/>
    <x v="1"/>
    <x v="1"/>
    <x v="4"/>
  </r>
  <r>
    <s v="NC"/>
    <x v="3"/>
    <x v="4"/>
    <s v="LLN, ANC"/>
    <s v="E"/>
    <n v="3.68"/>
    <m/>
    <x v="4"/>
    <s v="US"/>
    <n v="2006"/>
    <n v="1"/>
    <n v="3.68"/>
    <m/>
    <n v="522.89010961083295"/>
    <n v="1924.2356033678655"/>
    <m/>
    <n v="122.729764173619"/>
    <n v="100"/>
    <m/>
    <n v="2361.609818158196"/>
    <m/>
    <n v="510.52713590196998"/>
    <n v="4.6258262334789304"/>
    <s v="$/ per net distributed"/>
    <m/>
    <m/>
    <s v="Sub-Saharan Africa"/>
    <x v="0"/>
    <x v="0"/>
    <x v="4"/>
  </r>
  <r>
    <s v="NC"/>
    <x v="3"/>
    <x v="11"/>
    <s v="CG LSM in Low transmission area, Mbita"/>
    <s v="F"/>
    <n v="2.56"/>
    <m/>
    <x v="6"/>
    <s v="US"/>
    <n v="2006"/>
    <n v="1"/>
    <n v="2.56"/>
    <m/>
    <n v="72.100835017862096"/>
    <n v="184.57813764572697"/>
    <m/>
    <n v="224.602657227321"/>
    <n v="100"/>
    <m/>
    <n v="414.56740181300495"/>
    <m/>
    <n v="84.529601757352907"/>
    <n v="4.9044050036228084"/>
    <s v="$/ per person protected"/>
    <m/>
    <m/>
    <s v="Multiple"/>
    <x v="1"/>
    <x v="1"/>
    <x v="6"/>
  </r>
  <r>
    <s v="CB"/>
    <x v="2"/>
    <x v="5"/>
    <s v="VHW community based delivery IPTc, SP&amp;AQ (4 courses)"/>
    <s v="E"/>
    <n v="4.58"/>
    <m/>
    <x v="2"/>
    <s v="US"/>
    <n v="2008"/>
    <n v="1"/>
    <n v="4.58"/>
    <m/>
    <n v="1.05785833333333"/>
    <n v="4.8449911666666514"/>
    <m/>
    <n v="224.242068249619"/>
    <n v="122.81939354868599"/>
    <m/>
    <n v="8.8459225247174977"/>
    <m/>
    <n v="1.7958166666666699"/>
    <n v="4.9258494416008398"/>
    <s v="$/ per person treated (compliant)"/>
    <m/>
    <m/>
    <s v="Sub-Saharan Africa"/>
    <x v="2"/>
    <x v="2"/>
    <x v="2"/>
  </r>
  <r>
    <s v="Otpt"/>
    <x v="5"/>
    <x v="10"/>
    <s v="Outpatient, presumptive OPD treatment visit, with antibiotic/analgesic"/>
    <s v="F"/>
    <n v="3.64"/>
    <m/>
    <x v="0"/>
    <s v="US"/>
    <n v="2011"/>
    <n v="1"/>
    <n v="3.64"/>
    <m/>
    <n v="2522.74632070807"/>
    <n v="9182.796607377375"/>
    <m/>
    <n v="202.95607073094899"/>
    <n v="149.972376254978"/>
    <m/>
    <n v="12426.983983945107"/>
    <m/>
    <n v="2504.5630775832801"/>
    <n v="4.9617372767214301"/>
    <s v="$/ per person"/>
    <m/>
    <m/>
    <s v="Sub-Saharan Africa"/>
    <x v="0"/>
    <x v="0"/>
    <x v="0"/>
  </r>
  <r>
    <s v="NC"/>
    <x v="3"/>
    <x v="11"/>
    <s v="CG LSM in High transmission area, Mbita"/>
    <s v="E"/>
    <n v="2.59"/>
    <m/>
    <x v="6"/>
    <s v="US"/>
    <n v="2006"/>
    <n v="1"/>
    <n v="2.59"/>
    <m/>
    <n v="72.100835017862096"/>
    <n v="186.74116269626282"/>
    <m/>
    <n v="224.602657227321"/>
    <n v="100"/>
    <m/>
    <n v="419.42561355300103"/>
    <m/>
    <n v="84.529601757352907"/>
    <n v="4.9618784997590124"/>
    <s v="$/ per person protected"/>
    <m/>
    <m/>
    <s v="Multiple"/>
    <x v="1"/>
    <x v="1"/>
    <x v="6"/>
  </r>
  <r>
    <s v="NC"/>
    <x v="3"/>
    <x v="9"/>
    <s v="Pyrethroid, Community Distribution"/>
    <s v="E"/>
    <n v="2.39"/>
    <m/>
    <x v="6"/>
    <s v="US"/>
    <n v="2001"/>
    <n v="1"/>
    <n v="2.39"/>
    <m/>
    <n v="8.6091808333333297"/>
    <n v="20.575942191666659"/>
    <m/>
    <n v="154.94821944281301"/>
    <n v="78.093874096738503"/>
    <m/>
    <n v="40.825297026596765"/>
    <m/>
    <n v="8.2099686265933105"/>
    <n v="4.9726495780212305"/>
    <s v="$/ per person protected"/>
    <m/>
    <m/>
    <s v="Sub-Saharan Africa"/>
    <x v="3"/>
    <x v="3"/>
    <x v="6"/>
  </r>
  <r>
    <m/>
    <x v="2"/>
    <x v="8"/>
    <s v="Health Centre based IPTp, SP (2 doses)"/>
    <s v="F"/>
    <n v="2.57"/>
    <m/>
    <x v="2"/>
    <s v="US"/>
    <n v="2003"/>
    <n v="1"/>
    <n v="2.57"/>
    <m/>
    <n v="1963.72008333333"/>
    <n v="5046.7606141666574"/>
    <m/>
    <n v="202.95607073094899"/>
    <n v="81.800528775194294"/>
    <m/>
    <n v="12521.565807794412"/>
    <m/>
    <n v="2504.5630775832801"/>
    <n v="4.9995010785980307"/>
    <s v="$/ per person treated (compliant)"/>
    <m/>
    <m/>
    <s v="Sub-Saharan Africa"/>
    <x v="0"/>
    <x v="0"/>
    <x v="2"/>
  </r>
  <r>
    <s v="NC"/>
    <x v="3"/>
    <x v="11"/>
    <s v="CG LSM in Mid transmission area, Mbita"/>
    <s v="F"/>
    <n v="2.69"/>
    <m/>
    <x v="6"/>
    <s v="US"/>
    <n v="2006"/>
    <n v="1"/>
    <n v="2.69"/>
    <m/>
    <n v="72.100835017862096"/>
    <n v="193.95124619804903"/>
    <m/>
    <n v="224.602657227321"/>
    <n v="100"/>
    <m/>
    <n v="435.61965268632156"/>
    <m/>
    <n v="84.529601757352907"/>
    <n v="5.1534568202130284"/>
    <s v="$/ per person protected"/>
    <m/>
    <m/>
    <s v="Multiple"/>
    <x v="1"/>
    <x v="1"/>
    <x v="6"/>
  </r>
  <r>
    <m/>
    <x v="5"/>
    <x v="10"/>
    <s v="Clinical diagnosis per patient diagnosed"/>
    <s v="F"/>
    <n v="2.7"/>
    <m/>
    <x v="0"/>
    <s v="US"/>
    <n v="2005"/>
    <n v="1"/>
    <n v="2.7"/>
    <m/>
    <n v="4.4635033105158701"/>
    <n v="12.05145893839285"/>
    <m/>
    <n v="189.33530292592201"/>
    <n v="84.513394065121304"/>
    <m/>
    <n v="26.99887578815872"/>
    <m/>
    <n v="5.1472526651441299"/>
    <n v="5.2452983260348098"/>
    <s v="$/ per person"/>
    <m/>
    <m/>
    <s v="Sub-Saharan Africa"/>
    <x v="2"/>
    <x v="2"/>
    <x v="0"/>
  </r>
  <r>
    <s v="NC"/>
    <x v="3"/>
    <x v="9"/>
    <s v="IRS Spray Campaign, Ficam"/>
    <s v="E"/>
    <n v="2.83"/>
    <m/>
    <x v="6"/>
    <s v="US"/>
    <n v="2000"/>
    <n v="1"/>
    <n v="2.83"/>
    <m/>
    <n v="15.22725"/>
    <n v="43.093117499999998"/>
    <m/>
    <n v="177.152770239912"/>
    <n v="50.865658917270501"/>
    <m/>
    <n v="150.08289100934115"/>
    <m/>
    <n v="28.3729844798921"/>
    <n v="5.289640612735143"/>
    <s v="$/ per person protected"/>
    <m/>
    <m/>
    <s v="Sub-Saharan Africa"/>
    <x v="0"/>
    <x v="0"/>
    <x v="6"/>
  </r>
  <r>
    <s v="Otpt"/>
    <x v="2"/>
    <x v="5"/>
    <s v="Outpatient IPTc, SP&amp;AQ (4 courses)"/>
    <s v="E"/>
    <n v="4.93"/>
    <m/>
    <x v="2"/>
    <s v="US"/>
    <n v="2008"/>
    <n v="1"/>
    <n v="4.93"/>
    <m/>
    <n v="1.05785833333333"/>
    <n v="5.2152415833333166"/>
    <m/>
    <n v="224.242068249619"/>
    <n v="122.81939354868599"/>
    <m/>
    <n v="9.521920970929532"/>
    <m/>
    <n v="1.7958166666666699"/>
    <n v="5.3022789840812523"/>
    <s v="$/ per person treated (compliant)"/>
    <m/>
    <m/>
    <s v="Sub-Saharan Africa"/>
    <x v="2"/>
    <x v="2"/>
    <x v="2"/>
  </r>
  <r>
    <s v="CB"/>
    <x v="2"/>
    <x v="5"/>
    <s v="IPTc, SP bimonthly (6 months =&gt; 3 doses), Community based Volunteer"/>
    <s v="F"/>
    <n v="4.9400000000000004"/>
    <m/>
    <x v="2"/>
    <s v="US"/>
    <n v="2008"/>
    <n v="1"/>
    <n v="4.9400000000000004"/>
    <m/>
    <n v="1.05785833333333"/>
    <n v="5.2258201666666508"/>
    <m/>
    <n v="224.242068249619"/>
    <n v="122.81939354868599"/>
    <m/>
    <n v="9.5412352122498785"/>
    <m/>
    <n v="1.7958166666666699"/>
    <n v="5.3130341138664088"/>
    <s v="$/ per person treated (compliant)"/>
    <m/>
    <m/>
    <s v="Sub-Saharan Africa"/>
    <x v="2"/>
    <x v="2"/>
    <x v="2"/>
  </r>
  <r>
    <s v="NC"/>
    <x v="3"/>
    <x v="4"/>
    <s v="LLN, Social Marketing"/>
    <s v="E"/>
    <n v="3.69"/>
    <m/>
    <x v="4"/>
    <s v="US"/>
    <n v="2006"/>
    <n v="1"/>
    <n v="3.69"/>
    <m/>
    <n v="522.89010961083295"/>
    <n v="1929.4645044639735"/>
    <m/>
    <n v="122.729764173619"/>
    <n v="100"/>
    <m/>
    <n v="2368.0272361423213"/>
    <m/>
    <n v="510.52713590196998"/>
    <n v="4.6383964134612103"/>
    <s v="$/ per net distributed"/>
    <m/>
    <m/>
    <s v="Sub-Saharan Africa"/>
    <x v="0"/>
    <x v="0"/>
    <x v="4"/>
  </r>
  <r>
    <s v="NC"/>
    <x v="3"/>
    <x v="11"/>
    <s v="CG LSM in High transmission area, Mbita"/>
    <s v="F"/>
    <n v="2.78"/>
    <m/>
    <x v="6"/>
    <s v="US"/>
    <n v="2006"/>
    <n v="1"/>
    <n v="2.78"/>
    <m/>
    <n v="72.100835017862096"/>
    <n v="200.44032134965661"/>
    <m/>
    <n v="224.602657227321"/>
    <n v="100"/>
    <m/>
    <n v="450.19428790631002"/>
    <m/>
    <n v="84.529601757352907"/>
    <n v="5.3258773086216431"/>
    <s v="$/ per person protected"/>
    <m/>
    <m/>
    <s v="Multiple"/>
    <x v="1"/>
    <x v="1"/>
    <x v="6"/>
  </r>
  <r>
    <s v="Otpt"/>
    <x v="5"/>
    <x v="10"/>
    <s v="Outpatient, presumptive OPD (outpatient department) treatment visit, with AL only"/>
    <s v="F"/>
    <n v="3.97"/>
    <m/>
    <x v="0"/>
    <s v="US"/>
    <n v="2011"/>
    <n v="1"/>
    <n v="3.97"/>
    <m/>
    <n v="2522.74632070807"/>
    <n v="10015.302893211039"/>
    <m/>
    <n v="202.95607073094899"/>
    <n v="149.972376254978"/>
    <m/>
    <n v="13553.606158313758"/>
    <m/>
    <n v="2504.5630775832801"/>
    <n v="5.4115651067538675"/>
    <s v="$/ per person"/>
    <m/>
    <m/>
    <s v="Sub-Saharan Africa"/>
    <x v="0"/>
    <x v="0"/>
    <x v="0"/>
  </r>
  <r>
    <s v="NC"/>
    <x v="3"/>
    <x v="4"/>
    <s v="ITN, Measles Vaccination"/>
    <s v="F"/>
    <n v="3.7"/>
    <m/>
    <x v="4"/>
    <s v="US"/>
    <n v="1999"/>
    <n v="1"/>
    <n v="3.7"/>
    <m/>
    <n v="0.26664297240719098"/>
    <n v="0.98657899790660664"/>
    <m/>
    <n v="224.242068249619"/>
    <n v="28.353427893544598"/>
    <m/>
    <n v="7.8026726014523051"/>
    <m/>
    <n v="1.7958166666666699"/>
    <n v="4.3449160185907756"/>
    <s v="$/ per net distributed"/>
    <m/>
    <m/>
    <s v="Sub-Saharan Africa"/>
    <x v="2"/>
    <x v="2"/>
    <x v="4"/>
  </r>
  <r>
    <m/>
    <x v="5"/>
    <x v="7"/>
    <s v="Diagnosis with Home Management, ACT Treatment"/>
    <s v="F"/>
    <n v="3.99"/>
    <m/>
    <x v="0"/>
    <s v="US"/>
    <n v="2009"/>
    <n v="1"/>
    <n v="3.99"/>
    <m/>
    <n v="5.0461092452123504"/>
    <n v="20.133975888397281"/>
    <m/>
    <n v="189.33530292592201"/>
    <n v="135.65228854306099"/>
    <m/>
    <n v="28.101792198830601"/>
    <m/>
    <n v="5.1472526651441299"/>
    <n v="5.4595711590240565"/>
    <s v="$/ per person"/>
    <m/>
    <m/>
    <s v="Sub-Saharan Africa"/>
    <x v="2"/>
    <x v="2"/>
    <x v="0"/>
  </r>
  <r>
    <s v="NC"/>
    <x v="3"/>
    <x v="4"/>
    <s v="ITN, Community targeted by Health Centre - Twice Yearly"/>
    <s v="F"/>
    <n v="3.7"/>
    <m/>
    <x v="6"/>
    <s v="US"/>
    <n v="2001"/>
    <n v="1"/>
    <n v="3.7"/>
    <m/>
    <n v="2299.63315583333"/>
    <n v="8508.6426765833221"/>
    <m/>
    <n v="133.93318359086501"/>
    <n v="73.071113827718094"/>
    <m/>
    <n v="15595.623797370148"/>
    <m/>
    <n v="1796.8959123110001"/>
    <n v="8.6792026686245336"/>
    <s v="$/ per person protected"/>
    <m/>
    <m/>
    <s v="Latin America &amp; Caribbean"/>
    <x v="3"/>
    <x v="3"/>
    <x v="6"/>
  </r>
  <r>
    <s v="NC"/>
    <x v="3"/>
    <x v="4"/>
    <s v="Government - Discount Voucher &amp; NGO-UNICEF, LLIN"/>
    <s v="F"/>
    <n v="3.72"/>
    <m/>
    <x v="4"/>
    <s v="US"/>
    <n v="2005"/>
    <n v="1"/>
    <n v="3.72"/>
    <m/>
    <n v="527.46814284000004"/>
    <n v="1962.1814913648002"/>
    <m/>
    <n v="120.095973490285"/>
    <n v="98.324063774564394"/>
    <m/>
    <n v="2396.6675839433278"/>
    <m/>
    <n v="510.52713590196998"/>
    <n v="4.694495973674413"/>
    <s v="$/ per net distributed"/>
    <m/>
    <m/>
    <s v="Multiple"/>
    <x v="1"/>
    <x v="1"/>
    <x v="4"/>
  </r>
  <r>
    <s v="NC"/>
    <x v="3"/>
    <x v="4"/>
    <s v="LLIN, ANC Clinics - Free &amp; Subsidized"/>
    <s v="E"/>
    <n v="3.74"/>
    <m/>
    <x v="4"/>
    <s v="US"/>
    <n v="2006"/>
    <n v="1"/>
    <n v="3.74"/>
    <m/>
    <n v="1251.89997292515"/>
    <n v="4682.1058987400611"/>
    <m/>
    <n v="197.07182063634701"/>
    <n v="100"/>
    <m/>
    <n v="9227.1113387688365"/>
    <m/>
    <n v="1583.00278737484"/>
    <n v="5.8288661348919941"/>
    <s v="$/ per net distributed"/>
    <m/>
    <m/>
    <s v="Sub-Saharan Africa"/>
    <x v="0"/>
    <x v="0"/>
    <x v="4"/>
  </r>
  <r>
    <m/>
    <x v="4"/>
    <x v="6"/>
    <s v="Hospital based Giemsa Smear Diagnosis, ART &amp; AQ"/>
    <s v="F"/>
    <n v="3.74"/>
    <m/>
    <x v="0"/>
    <s v="US"/>
    <n v="2009"/>
    <n v="1"/>
    <n v="3.74"/>
    <m/>
    <n v="148.90174166666699"/>
    <n v="556.89251383333453"/>
    <m/>
    <n v="200.79331767776301"/>
    <n v="127.27167227573401"/>
    <m/>
    <n v="878.59531852654663"/>
    <m/>
    <n v="156.80968562314899"/>
    <n v="5.6029403734538459"/>
    <s v="$/ per person"/>
    <m/>
    <m/>
    <s v="Sub-Saharan Africa"/>
    <x v="2"/>
    <x v="2"/>
    <x v="0"/>
  </r>
  <r>
    <m/>
    <x v="4"/>
    <x v="6"/>
    <s v="Hospital based Giemsa Smear Diagnosis, ART &amp; SP"/>
    <s v="F"/>
    <n v="3.74"/>
    <m/>
    <x v="0"/>
    <s v="US"/>
    <n v="2009"/>
    <n v="1"/>
    <n v="3.74"/>
    <m/>
    <n v="148.90174166666699"/>
    <n v="556.89251383333453"/>
    <m/>
    <n v="200.79331767776301"/>
    <n v="127.27167227573401"/>
    <m/>
    <n v="878.59531852654663"/>
    <m/>
    <n v="156.80968562314899"/>
    <n v="5.6029403734538459"/>
    <s v="$/ per person"/>
    <m/>
    <m/>
    <s v="Sub-Saharan Africa"/>
    <x v="2"/>
    <x v="2"/>
    <x v="0"/>
  </r>
  <r>
    <m/>
    <x v="4"/>
    <x v="6"/>
    <s v="Hospital based Giemsa Smear Diagnosis, ART &amp; AQ"/>
    <s v="F"/>
    <n v="3.74"/>
    <m/>
    <x v="0"/>
    <s v="US"/>
    <n v="2009"/>
    <n v="1"/>
    <n v="3.74"/>
    <m/>
    <n v="148.90174166666699"/>
    <n v="556.89251383333453"/>
    <m/>
    <n v="200.79331767776301"/>
    <n v="127.27167227573401"/>
    <m/>
    <n v="878.59531852654663"/>
    <m/>
    <n v="156.80968562314899"/>
    <n v="5.6029403734538459"/>
    <s v="$/ per person"/>
    <m/>
    <m/>
    <s v="Sub-Saharan Africa"/>
    <x v="2"/>
    <x v="2"/>
    <x v="0"/>
  </r>
  <r>
    <m/>
    <x v="1"/>
    <x v="1"/>
    <s v="Clinical Treatment of Uncomplicated P. Falciparum, DHA &amp; PQ"/>
    <s v="F"/>
    <n v="3.69"/>
    <m/>
    <x v="1"/>
    <s v="US"/>
    <n v="2008"/>
    <n v="1"/>
    <n v="3.69"/>
    <m/>
    <n v="2.7000883333333299"/>
    <n v="9.9633259499999873"/>
    <m/>
    <n v="143.77885974556301"/>
    <n v="103.301397832574"/>
    <m/>
    <n v="13.867340369257441"/>
    <m/>
    <n v="2.0836483390254799"/>
    <n v="6.6553170751179547"/>
    <s v="$/ per patient treated"/>
    <m/>
    <m/>
    <s v="East Asia &amp; Pacific"/>
    <x v="2"/>
    <x v="2"/>
    <x v="1"/>
  </r>
  <r>
    <s v="CB"/>
    <x v="2"/>
    <x v="5"/>
    <s v="VHW facility based delivery IPTc, SP&amp;AQ (4 courses)"/>
    <s v="E"/>
    <n v="5.27"/>
    <m/>
    <x v="2"/>
    <s v="US"/>
    <n v="2008"/>
    <n v="1"/>
    <n v="5.27"/>
    <m/>
    <n v="1.05785833333333"/>
    <n v="5.5749134166666483"/>
    <m/>
    <n v="224.242068249619"/>
    <n v="122.81939354868599"/>
    <m/>
    <n v="10.178605175821223"/>
    <m/>
    <n v="1.7958166666666699"/>
    <n v="5.667953396776511"/>
    <s v="$/ per person treated (compliant)"/>
    <m/>
    <m/>
    <s v="Sub-Saharan Africa"/>
    <x v="2"/>
    <x v="2"/>
    <x v="2"/>
  </r>
  <r>
    <s v="NC"/>
    <x v="3"/>
    <x v="4"/>
    <s v="ANC based delivery LLIN (Permanet, Olyset)"/>
    <s v="E"/>
    <n v="3.81"/>
    <m/>
    <x v="4"/>
    <s v="US"/>
    <n v="2008"/>
    <n v="1"/>
    <n v="3.81"/>
    <m/>
    <n v="69.175319816225993"/>
    <n v="263.55796849982102"/>
    <m/>
    <n v="224.602657227321"/>
    <n v="125.623137048624"/>
    <m/>
    <n v="471.21749583105765"/>
    <m/>
    <n v="84.529601757352907"/>
    <n v="5.5745855420414099"/>
    <s v="$/ per net distributed"/>
    <m/>
    <m/>
    <s v="Sub-Saharan Africa"/>
    <x v="0"/>
    <x v="0"/>
    <x v="4"/>
  </r>
  <r>
    <s v="NC"/>
    <x v="3"/>
    <x v="4"/>
    <s v="ITN, Community Distribution"/>
    <s v="E"/>
    <n v="3.81"/>
    <m/>
    <x v="9"/>
    <s v="US"/>
    <n v="1999"/>
    <n v="1"/>
    <n v="3.81"/>
    <m/>
    <n v="6.1094841666666699"/>
    <n v="23.277134675000013"/>
    <m/>
    <n v="154.94821944281301"/>
    <n v="70.483692467938297"/>
    <m/>
    <n v="51.171419165680867"/>
    <m/>
    <n v="8.2099686265933105"/>
    <n v="6.2328397942872797"/>
    <s v="$/ per treated net year"/>
    <m/>
    <m/>
    <s v="Sub-Saharan Africa"/>
    <x v="3"/>
    <x v="3"/>
    <x v="9"/>
  </r>
  <r>
    <m/>
    <x v="5"/>
    <x v="7"/>
    <s v="Diagnosis with Home Management, ACT Treatment"/>
    <s v="F"/>
    <n v="4.22"/>
    <m/>
    <x v="0"/>
    <s v="US"/>
    <n v="2009"/>
    <n v="1"/>
    <n v="4.22"/>
    <m/>
    <n v="5.0461092452123504"/>
    <n v="21.294581014796119"/>
    <m/>
    <n v="189.33530292592201"/>
    <n v="135.65228854306099"/>
    <m/>
    <n v="29.721695007284492"/>
    <m/>
    <n v="5.1472526651441299"/>
    <n v="5.7742832809728109"/>
    <s v="$/ per person"/>
    <m/>
    <m/>
    <s v="Sub-Saharan Africa"/>
    <x v="2"/>
    <x v="2"/>
    <x v="0"/>
  </r>
  <r>
    <s v="NC"/>
    <x v="3"/>
    <x v="4"/>
    <s v="ITN, ANC"/>
    <s v="F"/>
    <n v="3.81"/>
    <m/>
    <x v="4"/>
    <s v="US"/>
    <n v="2001"/>
    <n v="1"/>
    <n v="3.81"/>
    <m/>
    <n v="78.563194999999993"/>
    <n v="299.32577294999999"/>
    <m/>
    <n v="224.602657227321"/>
    <n v="68.593523619685499"/>
    <m/>
    <n v="980.11241343924428"/>
    <m/>
    <n v="84.529601757352907"/>
    <n v="11.594901585514545"/>
    <s v="$/ per net distributed"/>
    <m/>
    <m/>
    <s v="Sub-Saharan Africa"/>
    <x v="0"/>
    <x v="0"/>
    <x v="4"/>
  </r>
  <r>
    <s v="NC"/>
    <x v="3"/>
    <x v="4"/>
    <s v="Rural based delivery LLIN (Permanet, Olyset)"/>
    <s v="E"/>
    <n v="3.88"/>
    <m/>
    <x v="4"/>
    <s v="US"/>
    <n v="2007"/>
    <n v="1"/>
    <n v="3.88"/>
    <m/>
    <n v="67.317638124285693"/>
    <n v="261.19243592222847"/>
    <m/>
    <n v="224.602657227321"/>
    <n v="114.453734208171"/>
    <m/>
    <n v="512.56095366105717"/>
    <m/>
    <n v="84.529601757352907"/>
    <n v="6.0636858923385555"/>
    <s v="$/ per net distributed"/>
    <m/>
    <m/>
    <s v="Sub-Saharan Africa"/>
    <x v="0"/>
    <x v="0"/>
    <x v="4"/>
  </r>
  <r>
    <s v="NC"/>
    <x v="3"/>
    <x v="9"/>
    <s v="IRS Spray Campaign, Ficam"/>
    <s v="F"/>
    <n v="3.13"/>
    <m/>
    <x v="6"/>
    <s v="US"/>
    <n v="2000"/>
    <n v="1"/>
    <n v="3.13"/>
    <m/>
    <n v="15.22725"/>
    <n v="47.661292499999995"/>
    <m/>
    <n v="177.152770239912"/>
    <n v="50.865658917270501"/>
    <m/>
    <n v="165.99273811280486"/>
    <m/>
    <n v="28.3729844798921"/>
    <n v="5.8503799003042385"/>
    <s v="$/ per person protected"/>
    <m/>
    <m/>
    <s v="Sub-Saharan Africa"/>
    <x v="0"/>
    <x v="0"/>
    <x v="6"/>
  </r>
  <r>
    <s v="NC"/>
    <x v="3"/>
    <x v="4"/>
    <s v="Rural based delivery LLIN (Permanet, Olyset)"/>
    <s v="E"/>
    <n v="3.9"/>
    <m/>
    <x v="4"/>
    <s v="US"/>
    <n v="2008"/>
    <n v="1"/>
    <n v="3.9"/>
    <m/>
    <n v="69.175319816225993"/>
    <n v="269.78374728328134"/>
    <m/>
    <n v="224.602657227321"/>
    <n v="125.623137048624"/>
    <m/>
    <n v="482.34861777982275"/>
    <m/>
    <n v="84.529601757352907"/>
    <n v="5.7062686650817573"/>
    <s v="$/ per net distributed"/>
    <m/>
    <m/>
    <s v="Sub-Saharan Africa"/>
    <x v="0"/>
    <x v="0"/>
    <x v="4"/>
  </r>
  <r>
    <s v="NC"/>
    <x v="3"/>
    <x v="4"/>
    <s v="ITN, Government"/>
    <s v="E"/>
    <n v="3.98"/>
    <m/>
    <x v="4"/>
    <s v="US"/>
    <n v="2005"/>
    <n v="1"/>
    <n v="3.98"/>
    <m/>
    <n v="8.6664416666666693"/>
    <n v="34.492437833333341"/>
    <m/>
    <n v="364.73876224138598"/>
    <n v="88.538763952343004"/>
    <m/>
    <n v="142.09289265422404"/>
    <m/>
    <n v="17.704761378267399"/>
    <n v="8.0256880970247426"/>
    <s v="$/ per net distributed"/>
    <m/>
    <s v="Ethiopia being used as a proxy for Eritria, for which there is no data"/>
    <s v="Sub-Saharan Africa"/>
    <x v="0"/>
    <x v="0"/>
    <x v="4"/>
  </r>
  <r>
    <s v="NC"/>
    <x v="3"/>
    <x v="4"/>
    <s v="ITN, ANC"/>
    <s v="F"/>
    <n v="4"/>
    <m/>
    <x v="4"/>
    <s v="US"/>
    <n v="2001"/>
    <n v="1"/>
    <n v="4"/>
    <m/>
    <n v="78.563194999999993"/>
    <n v="314.25277999999997"/>
    <m/>
    <n v="224.602657227321"/>
    <n v="68.593523619685499"/>
    <m/>
    <n v="1028.9894104349021"/>
    <m/>
    <n v="84.529601757352907"/>
    <n v="12.173125024162252"/>
    <s v="$/ per net distributed"/>
    <m/>
    <m/>
    <s v="Sub-Saharan Africa"/>
    <x v="0"/>
    <x v="0"/>
    <x v="4"/>
  </r>
  <r>
    <s v="NC"/>
    <x v="3"/>
    <x v="4"/>
    <s v="Urban based delivery LLIN (Permanet, Olyset)"/>
    <s v="F"/>
    <n v="4.01"/>
    <m/>
    <x v="4"/>
    <s v="US"/>
    <n v="2007"/>
    <n v="1"/>
    <n v="4.01"/>
    <m/>
    <n v="67.317638124285693"/>
    <n v="269.94372887838563"/>
    <m/>
    <n v="224.602657227321"/>
    <n v="114.453734208171"/>
    <m/>
    <n v="529.73438767547407"/>
    <m/>
    <n v="84.529601757352907"/>
    <n v="6.2668506258447447"/>
    <s v="$/ per net distributed"/>
    <m/>
    <m/>
    <s v="Sub-Saharan Africa"/>
    <x v="0"/>
    <x v="0"/>
    <x v="4"/>
  </r>
  <r>
    <s v="NC"/>
    <x v="3"/>
    <x v="4"/>
    <s v="Urban based delivery LLIN (Permanet, Olyset)"/>
    <s v="E"/>
    <n v="4.07"/>
    <m/>
    <x v="4"/>
    <s v="US"/>
    <n v="2007"/>
    <n v="1"/>
    <n v="4.07"/>
    <m/>
    <n v="67.317638124285693"/>
    <n v="273.98278716584281"/>
    <m/>
    <n v="224.602657227321"/>
    <n v="114.453734208171"/>
    <m/>
    <n v="537.66058798982033"/>
    <m/>
    <n v="84.529601757352907"/>
    <n v="6.3606189643860622"/>
    <s v="$/ per net distributed"/>
    <m/>
    <m/>
    <s v="Sub-Saharan Africa"/>
    <x v="0"/>
    <x v="0"/>
    <x v="4"/>
  </r>
  <r>
    <s v="NC"/>
    <x v="3"/>
    <x v="4"/>
    <s v="Highly Subsidized ITN Campaign"/>
    <s v="F"/>
    <n v="4.21"/>
    <m/>
    <x v="4"/>
    <s v="US"/>
    <n v="2000"/>
    <n v="1"/>
    <n v="4.21"/>
    <m/>
    <n v="76.175541666666703"/>
    <n v="320.6990304166668"/>
    <m/>
    <n v="224.602657227321"/>
    <n v="62.369074315033899"/>
    <m/>
    <n v="1154.8969612403916"/>
    <m/>
    <n v="84.529601757352907"/>
    <n v="13.662633411613484"/>
    <s v="$/ per net distributed"/>
    <m/>
    <m/>
    <s v="Sub-Saharan Africa"/>
    <x v="0"/>
    <x v="0"/>
    <x v="4"/>
  </r>
  <r>
    <m/>
    <x v="1"/>
    <x v="1"/>
    <s v="Clinical Treatment of Uncomplicated P. Falciparum, ART &amp; SP"/>
    <s v="F"/>
    <n v="3.9"/>
    <m/>
    <x v="1"/>
    <s v="US"/>
    <n v="2008"/>
    <n v="1"/>
    <n v="3.9"/>
    <m/>
    <n v="2.7000883333333299"/>
    <n v="10.530344499999986"/>
    <m/>
    <n v="143.77885974556301"/>
    <n v="103.301397832574"/>
    <m/>
    <n v="14.656538601654205"/>
    <m/>
    <n v="2.0836483390254799"/>
    <n v="7.0340749574417405"/>
    <s v="$/ per patient treated"/>
    <m/>
    <m/>
    <s v="East Asia &amp; Pacific"/>
    <x v="2"/>
    <x v="2"/>
    <x v="1"/>
  </r>
  <r>
    <m/>
    <x v="2"/>
    <x v="5"/>
    <s v="EPI based IPTc, SP&amp;AQ (4 courses)"/>
    <s v="E"/>
    <n v="5.65"/>
    <m/>
    <x v="2"/>
    <s v="US"/>
    <n v="2008"/>
    <n v="1"/>
    <n v="5.65"/>
    <m/>
    <n v="1.05785833333333"/>
    <n v="5.9768995833333154"/>
    <m/>
    <n v="224.242068249619"/>
    <n v="122.81939354868599"/>
    <m/>
    <n v="10.912546345994295"/>
    <m/>
    <n v="1.7958166666666699"/>
    <n v="6.0766483286123911"/>
    <s v="$/ per person treated (compliant)"/>
    <m/>
    <m/>
    <s v="Sub-Saharan Africa"/>
    <x v="2"/>
    <x v="2"/>
    <x v="2"/>
  </r>
  <r>
    <m/>
    <x v="5"/>
    <x v="6"/>
    <s v="Mean total patient cost (Drugs, consultation, registration; RDT; Microscopy)"/>
    <s v="F"/>
    <n v="4.58"/>
    <m/>
    <x v="0"/>
    <s v="US"/>
    <n v="2008"/>
    <n v="1"/>
    <n v="4.58"/>
    <m/>
    <n v="118.546016666667"/>
    <n v="542.94075633333489"/>
    <m/>
    <n v="200.79331767776301"/>
    <n v="114.06521991412301"/>
    <m/>
    <n v="955.75913366687905"/>
    <m/>
    <n v="156.80968562314899"/>
    <n v="6.0950261450290499"/>
    <s v="$/ per person"/>
    <m/>
    <m/>
    <s v="Sub-Saharan Africa"/>
    <x v="2"/>
    <x v="2"/>
    <x v="0"/>
  </r>
  <r>
    <m/>
    <x v="5"/>
    <x v="7"/>
    <s v="Health Facility based RDT with ACT Treatment"/>
    <s v="F"/>
    <n v="4.7"/>
    <m/>
    <x v="0"/>
    <s v="US"/>
    <n v="2008"/>
    <n v="1"/>
    <n v="4.7"/>
    <m/>
    <n v="1196.3107092104599"/>
    <n v="5622.6603332891618"/>
    <m/>
    <n v="197.07182063634701"/>
    <n v="114.78590511399599"/>
    <m/>
    <n v="9653.3446994264868"/>
    <m/>
    <n v="1583.00278737484"/>
    <n v="6.0981223636599111"/>
    <s v="$/ per person"/>
    <m/>
    <m/>
    <s v="Sub-Saharan Africa"/>
    <x v="0"/>
    <x v="0"/>
    <x v="0"/>
  </r>
  <r>
    <s v="NC"/>
    <x v="3"/>
    <x v="4"/>
    <s v="LLIN, Voucher Scheme"/>
    <s v="E"/>
    <n v="4.2300000000000004"/>
    <m/>
    <x v="9"/>
    <s v="US"/>
    <n v="2006"/>
    <n v="1"/>
    <n v="4.2300000000000004"/>
    <m/>
    <n v="1251.89997292515"/>
    <n v="5295.5368854733852"/>
    <m/>
    <n v="197.07182063634701"/>
    <n v="100"/>
    <m/>
    <n v="10436.010952671706"/>
    <m/>
    <n v="1583.00278737484"/>
    <n v="6.5925411097842614"/>
    <s v="$/ per treated net year"/>
    <m/>
    <m/>
    <s v="Sub-Saharan Africa"/>
    <x v="0"/>
    <x v="0"/>
    <x v="9"/>
  </r>
  <r>
    <m/>
    <x v="5"/>
    <x v="10"/>
    <s v="Hospital based Clinical Diagnosis, ART &amp; SP"/>
    <s v="F"/>
    <n v="4.1399999999999997"/>
    <m/>
    <x v="0"/>
    <s v="US"/>
    <n v="2009"/>
    <n v="1"/>
    <n v="4.1399999999999997"/>
    <m/>
    <n v="148.90174166666699"/>
    <n v="616.45321050000132"/>
    <m/>
    <n v="200.79331767776301"/>
    <n v="127.27167227573401"/>
    <m/>
    <n v="972.5627322727014"/>
    <m/>
    <n v="156.80968562314899"/>
    <n v="6.2021853331815304"/>
    <s v="$/ per person"/>
    <m/>
    <m/>
    <s v="Sub-Saharan Africa"/>
    <x v="2"/>
    <x v="2"/>
    <x v="0"/>
  </r>
  <r>
    <s v="NC"/>
    <x v="3"/>
    <x v="4"/>
    <s v="LLINs in East Asia/Pacific "/>
    <s v="F"/>
    <n v="4.3"/>
    <m/>
    <x v="6"/>
    <s v="US"/>
    <n v="2012"/>
    <n v="1"/>
    <n v="4.3"/>
    <m/>
    <e v="#N/A"/>
    <e v="#N/A"/>
    <m/>
    <e v="#N/A"/>
    <e v="#N/A"/>
    <s v="Developing Asia"/>
    <e v="#N/A"/>
    <m/>
    <e v="#N/A"/>
    <n v="4.4916079999999994"/>
    <s v="$/ per person protected"/>
    <m/>
    <m/>
    <s v="Multiple"/>
    <x v="1"/>
    <x v="1"/>
    <x v="6"/>
  </r>
  <r>
    <s v="NC"/>
    <x v="3"/>
    <x v="4"/>
    <s v="ITN, Government - Social Marketing"/>
    <s v="F"/>
    <n v="4.32"/>
    <m/>
    <x v="4"/>
    <s v="US"/>
    <n v="1999"/>
    <n v="1"/>
    <n v="4.32"/>
    <m/>
    <n v="44.088141666666701"/>
    <n v="190.46077200000016"/>
    <m/>
    <n v="203.30561155914"/>
    <n v="26.861750840268702"/>
    <m/>
    <n v="1441.5197266828131"/>
    <m/>
    <n v="249.105950100379"/>
    <n v="5.7867735640274454"/>
    <s v="$/ per net distributed"/>
    <m/>
    <m/>
    <s v="Sub-Saharan Africa"/>
    <x v="0"/>
    <x v="0"/>
    <x v="4"/>
  </r>
  <r>
    <m/>
    <x v="1"/>
    <x v="1"/>
    <s v="Clinical Treatment of Uncomplicated P. Falciparum, DHA &amp; PQ"/>
    <s v="F"/>
    <n v="3.93"/>
    <m/>
    <x v="1"/>
    <s v="US"/>
    <n v="2008"/>
    <n v="1"/>
    <n v="3.93"/>
    <m/>
    <n v="2.7000883333333299"/>
    <n v="10.611347149999986"/>
    <m/>
    <n v="143.77885974556301"/>
    <n v="103.301397832574"/>
    <m/>
    <n v="14.769281206282315"/>
    <m/>
    <n v="2.0836483390254799"/>
    <n v="7.088183226345139"/>
    <s v="$/ per patient treated"/>
    <m/>
    <m/>
    <s v="East Asia &amp; Pacific"/>
    <x v="2"/>
    <x v="2"/>
    <x v="1"/>
  </r>
  <r>
    <m/>
    <x v="2"/>
    <x v="2"/>
    <s v="Weekly malaria chemoprophylaxis for infants 2-12 months, Daily Iron supplementation infants 2-6 months"/>
    <s v="F"/>
    <n v="3.7777777777777777"/>
    <m/>
    <x v="2"/>
    <s v="US"/>
    <n v="1996"/>
    <n v="1"/>
    <n v="3.7777777777777777"/>
    <m/>
    <n v="579.97666666666703"/>
    <n v="2191.0229629629644"/>
    <m/>
    <n v="197.07182063634701"/>
    <n v="43.0568698676311"/>
    <m/>
    <n v="10028.338931617534"/>
    <m/>
    <n v="1583.00278737484"/>
    <n v="6.3350102802080031"/>
    <s v="$/ per person treated (compliant)"/>
    <m/>
    <m/>
    <s v="Sub-Saharan Africa"/>
    <x v="0"/>
    <x v="0"/>
    <x v="2"/>
  </r>
  <r>
    <s v="NC"/>
    <x v="3"/>
    <x v="4"/>
    <s v="ITN, Community Distribution "/>
    <s v="F"/>
    <n v="4.3600000000000003"/>
    <m/>
    <x v="9"/>
    <s v="US"/>
    <n v="1999"/>
    <n v="1"/>
    <n v="4.3600000000000003"/>
    <m/>
    <n v="6.1094841666666699"/>
    <n v="26.637350966666684"/>
    <m/>
    <n v="154.94821944281301"/>
    <n v="70.483692467938297"/>
    <m/>
    <n v="58.558369438941888"/>
    <m/>
    <n v="8.2099686265933105"/>
    <n v="7.1325935703654961"/>
    <s v="$/ per treated net year"/>
    <m/>
    <m/>
    <s v="Sub-Saharan Africa"/>
    <x v="3"/>
    <x v="3"/>
    <x v="9"/>
  </r>
  <r>
    <s v="Otpt"/>
    <x v="5"/>
    <x v="7"/>
    <s v="Outpatient, RDT OPD treatment visit, with antibiotic/analgesic"/>
    <s v="F"/>
    <n v="4.71"/>
    <m/>
    <x v="0"/>
    <s v="US"/>
    <n v="2011"/>
    <n v="1"/>
    <n v="4.71"/>
    <m/>
    <n v="2522.74632070807"/>
    <n v="11882.13517053501"/>
    <m/>
    <n v="202.95607073094899"/>
    <n v="149.972376254978"/>
    <m/>
    <n v="16079.971034170729"/>
    <m/>
    <n v="2504.5630775832801"/>
    <n v="6.4202699377356955"/>
    <s v="$/ per person"/>
    <m/>
    <m/>
    <s v="Sub-Saharan Africa"/>
    <x v="0"/>
    <x v="0"/>
    <x v="0"/>
  </r>
  <r>
    <s v="NC"/>
    <x v="3"/>
    <x v="4"/>
    <s v="LLIN, ANC"/>
    <s v="E"/>
    <n v="4.3899999999999997"/>
    <m/>
    <x v="4"/>
    <s v="US"/>
    <n v="2007"/>
    <n v="1"/>
    <n v="4.3899999999999997"/>
    <m/>
    <n v="1723.4917723430001"/>
    <n v="7566.1288805857703"/>
    <m/>
    <n v="202.95607073094899"/>
    <n v="107.310676135619"/>
    <m/>
    <n v="14309.776469090213"/>
    <m/>
    <n v="2504.5630775832801"/>
    <n v="5.7134821626844783"/>
    <s v="$/ per net distributed"/>
    <m/>
    <m/>
    <s v="Sub-Saharan Africa"/>
    <x v="0"/>
    <x v="0"/>
    <x v="4"/>
  </r>
  <r>
    <s v="NC"/>
    <x v="3"/>
    <x v="4"/>
    <s v="ITN, Government - Social Marketing"/>
    <s v="E"/>
    <n v="4.41"/>
    <m/>
    <x v="9"/>
    <s v="US"/>
    <n v="1999"/>
    <n v="1"/>
    <n v="4.41"/>
    <m/>
    <n v="44.088141666666701"/>
    <n v="194.42870475000015"/>
    <m/>
    <n v="203.30561155914"/>
    <n v="26.861750840268702"/>
    <m/>
    <n v="1471.5513876553716"/>
    <m/>
    <n v="249.105950100379"/>
    <n v="5.9073313466113495"/>
    <s v="$/ per treated net year"/>
    <m/>
    <m/>
    <s v="Sub-Saharan Africa"/>
    <x v="0"/>
    <x v="0"/>
    <x v="9"/>
  </r>
  <r>
    <s v="NC"/>
    <x v="3"/>
    <x v="4"/>
    <s v="Net Distributed, LLIN"/>
    <s v="E"/>
    <n v="4.41"/>
    <m/>
    <x v="4"/>
    <s v="US"/>
    <n v="2004"/>
    <n v="1"/>
    <n v="4.41"/>
    <m/>
    <n v="528.28480930499995"/>
    <n v="2329.7360090350498"/>
    <m/>
    <n v="125.44163959574"/>
    <n v="93.266107200866301"/>
    <m/>
    <n v="3133.4630936100425"/>
    <m/>
    <n v="510.52713590196998"/>
    <n v="6.1377013546479171"/>
    <s v="$/ per net distributed"/>
    <m/>
    <m/>
    <s v="Sub-Saharan Africa"/>
    <x v="0"/>
    <x v="0"/>
    <x v="4"/>
  </r>
  <r>
    <m/>
    <x v="1"/>
    <x v="1"/>
    <s v="Clinical Treatment of Uncomplicated P. Falciparum, CQ &amp; SP"/>
    <s v="F"/>
    <n v="4.03"/>
    <m/>
    <x v="1"/>
    <s v="US"/>
    <n v="2008"/>
    <n v="1"/>
    <n v="4.03"/>
    <m/>
    <n v="2.7000883333333299"/>
    <n v="10.88135598333332"/>
    <m/>
    <n v="143.77885974556301"/>
    <n v="103.301397832574"/>
    <m/>
    <n v="15.145089888376013"/>
    <m/>
    <n v="2.0836483390254799"/>
    <n v="7.2685441226897991"/>
    <s v="$/ per patient treated"/>
    <m/>
    <m/>
    <s v="East Asia &amp; Pacific"/>
    <x v="2"/>
    <x v="2"/>
    <x v="1"/>
  </r>
  <r>
    <m/>
    <x v="5"/>
    <x v="10"/>
    <s v="Hospital based Clinical Diagnosis, ART &amp; AQ"/>
    <s v="F"/>
    <n v="4.49"/>
    <m/>
    <x v="0"/>
    <s v="US"/>
    <n v="2009"/>
    <n v="1"/>
    <n v="4.49"/>
    <m/>
    <n v="148.90174166666699"/>
    <n v="668.5688200833348"/>
    <m/>
    <n v="200.79331767776301"/>
    <n v="127.27167227573401"/>
    <m/>
    <n v="1054.7842193005868"/>
    <m/>
    <n v="156.80968562314899"/>
    <n v="6.7265246729432535"/>
    <s v="$/ per person"/>
    <m/>
    <m/>
    <s v="Sub-Saharan Africa"/>
    <x v="2"/>
    <x v="2"/>
    <x v="0"/>
  </r>
  <r>
    <s v="Otpt"/>
    <x v="5"/>
    <x v="10"/>
    <s v="Outpatient, presumptive OPD treatment visit, with AL + antibiotic/analgesic"/>
    <s v="F"/>
    <n v="5.0199999999999996"/>
    <m/>
    <x v="0"/>
    <s v="US"/>
    <n v="2011"/>
    <n v="1"/>
    <n v="5.0199999999999996"/>
    <m/>
    <n v="2522.74632070807"/>
    <n v="12664.18652995451"/>
    <m/>
    <n v="202.95607073094899"/>
    <n v="149.972376254978"/>
    <m/>
    <n v="17138.313076759459"/>
    <m/>
    <n v="2504.5630775832801"/>
    <n v="6.8428354750388944"/>
    <s v="$/ per person"/>
    <m/>
    <m/>
    <s v="Sub-Saharan Africa"/>
    <x v="0"/>
    <x v="0"/>
    <x v="0"/>
  </r>
  <r>
    <s v="Otpt"/>
    <x v="5"/>
    <x v="7"/>
    <s v="Outpatient, RDT OPD (outpatient department) treatment visit, with AL only"/>
    <s v="F"/>
    <n v="5.04"/>
    <m/>
    <x v="0"/>
    <s v="US"/>
    <n v="2011"/>
    <n v="1"/>
    <n v="5.04"/>
    <m/>
    <n v="2522.74632070807"/>
    <n v="12714.641456368672"/>
    <m/>
    <n v="202.95607073094899"/>
    <n v="149.972376254978"/>
    <m/>
    <n v="17206.59320853938"/>
    <m/>
    <n v="2504.5630775832801"/>
    <n v="6.8700977677681339"/>
    <s v="$/ per person"/>
    <m/>
    <m/>
    <s v="Sub-Saharan Africa"/>
    <x v="0"/>
    <x v="0"/>
    <x v="0"/>
  </r>
  <r>
    <m/>
    <x v="4"/>
    <x v="7"/>
    <s v="IST (school-based intermittent screen and treat) - school-based distribution per child screened"/>
    <s v="E"/>
    <n v="6.32"/>
    <m/>
    <x v="0"/>
    <s v="US"/>
    <n v="2012"/>
    <n v="1"/>
    <n v="6.32"/>
    <m/>
    <n v="84.529601757352907"/>
    <n v="534.22708310647045"/>
    <m/>
    <n v="224.602657227321"/>
    <n v="205.344625397953"/>
    <m/>
    <n v="584.32901370551406"/>
    <m/>
    <n v="84.529601757352907"/>
    <n v="6.9127146178076666"/>
    <s v="$/ per person"/>
    <m/>
    <m/>
    <s v="Sub-Saharan Africa"/>
    <x v="0"/>
    <x v="0"/>
    <x v="0"/>
  </r>
  <r>
    <s v="CB"/>
    <x v="2"/>
    <x v="5"/>
    <s v="IPTc, AQ &amp; AS monthly (3 doses), Community based Volunteer"/>
    <s v="F"/>
    <n v="6.44"/>
    <m/>
    <x v="8"/>
    <s v="US"/>
    <n v="2008"/>
    <n v="1"/>
    <n v="6.44"/>
    <m/>
    <n v="1.05785833333333"/>
    <n v="6.8126076666666453"/>
    <m/>
    <n v="224.242068249619"/>
    <n v="122.81939354868599"/>
    <m/>
    <n v="12.43837141030146"/>
    <m/>
    <n v="1.7958166666666699"/>
    <n v="6.9263035816396092"/>
    <s v="$/ per person treated (all)"/>
    <m/>
    <m/>
    <s v="Sub-Saharan Africa"/>
    <x v="2"/>
    <x v="2"/>
    <x v="8"/>
  </r>
  <r>
    <m/>
    <x v="5"/>
    <x v="10"/>
    <s v="Hospital based Clinical Diagnosis, ART &amp; AQ"/>
    <s v="F"/>
    <n v="4.63"/>
    <m/>
    <x v="0"/>
    <s v="US"/>
    <n v="2009"/>
    <n v="1"/>
    <n v="4.63"/>
    <m/>
    <n v="148.90174166666699"/>
    <n v="689.41506391666815"/>
    <m/>
    <n v="200.79331767776301"/>
    <n v="127.27167227573401"/>
    <m/>
    <n v="1087.672814111741"/>
    <m/>
    <n v="156.80968562314899"/>
    <n v="6.9362604088479438"/>
    <s v="$/ per person"/>
    <m/>
    <m/>
    <s v="Sub-Saharan Africa"/>
    <x v="2"/>
    <x v="2"/>
    <x v="0"/>
  </r>
  <r>
    <m/>
    <x v="1"/>
    <x v="1"/>
    <s v="Clinical Treatment of Uncomplicated P. Falciparum, AL"/>
    <s v="F"/>
    <n v="4.46"/>
    <m/>
    <x v="1"/>
    <s v="US"/>
    <n v="2008"/>
    <n v="1"/>
    <n v="4.46"/>
    <m/>
    <n v="2.7000883333333299"/>
    <n v="12.042393966666651"/>
    <m/>
    <n v="143.77885974556301"/>
    <n v="103.301397832574"/>
    <m/>
    <n v="16.761067221378912"/>
    <m/>
    <n v="2.0836483390254799"/>
    <n v="8.0440959769718372"/>
    <s v="$/ per patient treated"/>
    <m/>
    <m/>
    <s v="East Asia &amp; Pacific"/>
    <x v="2"/>
    <x v="2"/>
    <x v="1"/>
  </r>
  <r>
    <s v="NC"/>
    <x v="3"/>
    <x v="4"/>
    <s v="ANC based delivery LLIN (Permanet, Olyset)"/>
    <s v="E"/>
    <n v="4.6900000000000004"/>
    <m/>
    <x v="4"/>
    <s v="US"/>
    <n v="2007"/>
    <n v="1"/>
    <n v="4.6900000000000004"/>
    <m/>
    <n v="67.317638124285693"/>
    <n v="315.71972280289992"/>
    <m/>
    <n v="224.602657227321"/>
    <n v="114.453734208171"/>
    <m/>
    <n v="619.56465790473158"/>
    <m/>
    <n v="84.529601757352907"/>
    <n v="7.3295584626463475"/>
    <s v="$/ per net distributed"/>
    <m/>
    <m/>
    <s v="Sub-Saharan Africa"/>
    <x v="0"/>
    <x v="0"/>
    <x v="4"/>
  </r>
  <r>
    <m/>
    <x v="1"/>
    <x v="1"/>
    <s v="Clinical Treatment of Uncomplicated P. Falciparum, ART &amp; SP"/>
    <s v="F"/>
    <n v="4.5999999999999996"/>
    <m/>
    <x v="1"/>
    <s v="US"/>
    <n v="2008"/>
    <n v="1"/>
    <n v="4.5999999999999996"/>
    <m/>
    <n v="2.7000883333333299"/>
    <n v="12.420406333333316"/>
    <m/>
    <n v="143.77885974556301"/>
    <n v="103.301397832574"/>
    <m/>
    <n v="17.287199376310088"/>
    <m/>
    <n v="2.0836483390254799"/>
    <n v="8.2966012318543605"/>
    <s v="$/ per patient treated"/>
    <m/>
    <m/>
    <s v="East Asia &amp; Pacific"/>
    <x v="2"/>
    <x v="2"/>
    <x v="1"/>
  </r>
  <r>
    <s v="NC"/>
    <x v="3"/>
    <x v="4"/>
    <s v="ITN, Government"/>
    <s v="F"/>
    <n v="4.72"/>
    <m/>
    <x v="4"/>
    <s v="US"/>
    <n v="2005"/>
    <n v="1"/>
    <n v="4.72"/>
    <m/>
    <n v="8.6664416666666693"/>
    <n v="40.905604666666676"/>
    <m/>
    <n v="364.73876224138598"/>
    <n v="88.538763952343004"/>
    <m/>
    <n v="168.51217420299938"/>
    <m/>
    <n v="17.704761378267399"/>
    <n v="9.5179014617981874"/>
    <s v="$/ per net distributed"/>
    <m/>
    <s v="Ethiopia being used as a proxy for Eritria, for which there is no data"/>
    <s v="Sub-Saharan Africa"/>
    <x v="0"/>
    <x v="0"/>
    <x v="4"/>
  </r>
  <r>
    <m/>
    <x v="2"/>
    <x v="8"/>
    <s v="ANC based ITPp, SP - primigravidae (2 doses)"/>
    <s v="F"/>
    <n v="2.14"/>
    <m/>
    <x v="2"/>
    <s v="US"/>
    <n v="2000"/>
    <n v="1"/>
    <n v="2.14"/>
    <m/>
    <n v="0"/>
    <e v="#N/A"/>
    <m/>
    <n v="0"/>
    <n v="0"/>
    <s v="Sub-Saharan Africa"/>
    <e v="#N/A"/>
    <m/>
    <n v="0"/>
    <n v="7.1791676402165727"/>
    <s v="$/ per person treated (compliant)"/>
    <m/>
    <s v="Currency year was 1995, we changed this to 2000 because that is the year our currency inflator starts"/>
    <s v="Sub-Saharan Africa"/>
    <x v="1"/>
    <x v="1"/>
    <x v="2"/>
  </r>
  <r>
    <s v="Otpt"/>
    <x v="5"/>
    <x v="6"/>
    <s v="Outpatient, microscopy, OPD treatment visit, with antibiotic/analgesic"/>
    <s v="F"/>
    <n v="5.27"/>
    <m/>
    <x v="0"/>
    <s v="US"/>
    <n v="2011"/>
    <n v="1"/>
    <n v="5.27"/>
    <m/>
    <n v="2522.74632070807"/>
    <n v="13294.873110131528"/>
    <m/>
    <n v="202.95607073094899"/>
    <n v="149.972376254978"/>
    <m/>
    <n v="17991.814724008436"/>
    <m/>
    <n v="2504.5630775832801"/>
    <n v="7.1836141341543769"/>
    <s v="$/ per person"/>
    <m/>
    <m/>
    <s v="Sub-Saharan Africa"/>
    <x v="0"/>
    <x v="0"/>
    <x v="0"/>
  </r>
  <r>
    <m/>
    <x v="5"/>
    <x v="6"/>
    <s v="Hospital based Giemsa Smear Diagnosis, ART &amp; SP"/>
    <s v="F"/>
    <n v="4.84"/>
    <m/>
    <x v="0"/>
    <s v="US"/>
    <n v="2009"/>
    <n v="1"/>
    <n v="4.84"/>
    <m/>
    <n v="148.90174166666699"/>
    <n v="720.68442966666828"/>
    <m/>
    <n v="200.79331767776301"/>
    <n v="127.27167227573401"/>
    <m/>
    <n v="1137.0057063284723"/>
    <m/>
    <n v="156.80968562314899"/>
    <n v="7.2508640127049793"/>
    <s v="$/ per person"/>
    <m/>
    <m/>
    <s v="Sub-Saharan Africa"/>
    <x v="2"/>
    <x v="2"/>
    <x v="0"/>
  </r>
  <r>
    <m/>
    <x v="1"/>
    <x v="1"/>
    <s v="Private sector artemether"/>
    <s v="F"/>
    <n v="4.66"/>
    <m/>
    <x v="1"/>
    <s v="US"/>
    <n v="2009"/>
    <n v="1"/>
    <n v="4.66"/>
    <m/>
    <n v="3385.65"/>
    <n v="15777.129000000001"/>
    <m/>
    <n v="214.26197029566001"/>
    <n v="128.2125477795"/>
    <m/>
    <n v="26365.896347075766"/>
    <m/>
    <n v="4344.0376417010802"/>
    <n v="6.0694447244133807"/>
    <s v="$/ per patient treated"/>
    <m/>
    <m/>
    <s v="Sub-Saharan Africa"/>
    <x v="0"/>
    <x v="0"/>
    <x v="1"/>
  </r>
  <r>
    <m/>
    <x v="5"/>
    <x v="7"/>
    <s v="Diagnosis at Health Facility, ACT Treatment"/>
    <s v="F"/>
    <n v="5.33"/>
    <m/>
    <x v="0"/>
    <s v="US"/>
    <n v="2009"/>
    <n v="1"/>
    <n v="5.33"/>
    <m/>
    <n v="5.0461092452123504"/>
    <n v="26.895762276981827"/>
    <m/>
    <n v="189.33530292592201"/>
    <n v="135.65228854306099"/>
    <m/>
    <n v="37.539486821996761"/>
    <m/>
    <n v="5.1472526651441299"/>
    <n v="7.293111347768976"/>
    <s v="$/ per person"/>
    <m/>
    <m/>
    <s v="Sub-Saharan Africa"/>
    <x v="2"/>
    <x v="2"/>
    <x v="0"/>
  </r>
  <r>
    <s v="NC"/>
    <x v="3"/>
    <x v="4"/>
    <s v="LLINs in North Africa/Middle East"/>
    <s v="F"/>
    <n v="4.8"/>
    <m/>
    <x v="6"/>
    <s v="US"/>
    <n v="2012"/>
    <n v="1"/>
    <n v="4.8"/>
    <m/>
    <e v="#N/A"/>
    <e v="#N/A"/>
    <m/>
    <e v="#N/A"/>
    <e v="#N/A"/>
    <s v="Middle East and North Africa"/>
    <e v="#N/A"/>
    <m/>
    <e v="#N/A"/>
    <n v="5.3141280000000002"/>
    <s v="$/ per person protected"/>
    <m/>
    <m/>
    <s v="Multiple"/>
    <x v="1"/>
    <x v="1"/>
    <x v="6"/>
  </r>
  <r>
    <s v="NC"/>
    <x v="3"/>
    <x v="4"/>
    <s v="ANC &amp; U5 children, ITN"/>
    <s v="E"/>
    <n v="4.8"/>
    <m/>
    <x v="4"/>
    <s v="US"/>
    <n v="2005"/>
    <n v="1"/>
    <n v="4.8"/>
    <m/>
    <n v="1128.9341791619199"/>
    <n v="5418.8840599772157"/>
    <m/>
    <n v="197.07182063634701"/>
    <n v="95.206749465219204"/>
    <m/>
    <n v="11216.739921439255"/>
    <m/>
    <n v="1583.00278737484"/>
    <n v="7.0857360523290343"/>
    <s v="$/ per net distributed"/>
    <m/>
    <m/>
    <s v="Multiple"/>
    <x v="1"/>
    <x v="1"/>
    <x v="4"/>
  </r>
  <r>
    <m/>
    <x v="5"/>
    <x v="6"/>
    <s v="Hospital based Giemsa Smear Diagnosis, ART &amp; AQ"/>
    <s v="F"/>
    <n v="4.97"/>
    <m/>
    <x v="0"/>
    <s v="US"/>
    <n v="2009"/>
    <n v="1"/>
    <n v="4.97"/>
    <m/>
    <n v="148.90174166666699"/>
    <n v="740.04165608333494"/>
    <m/>
    <n v="200.79331767776301"/>
    <n v="127.27167227573401"/>
    <m/>
    <n v="1167.5451157959724"/>
    <m/>
    <n v="156.80968562314899"/>
    <n v="7.4456186246164746"/>
    <s v="$/ per person"/>
    <m/>
    <m/>
    <s v="Sub-Saharan Africa"/>
    <x v="2"/>
    <x v="2"/>
    <x v="0"/>
  </r>
  <r>
    <s v="CB"/>
    <x v="2"/>
    <x v="5"/>
    <s v="IPTc, SP bimonthly (6 months =&gt; 3 doses), Community based Volunteer"/>
    <s v="E"/>
    <n v="6.95"/>
    <m/>
    <x v="8"/>
    <s v="US"/>
    <n v="2008"/>
    <n v="1"/>
    <n v="6.95"/>
    <m/>
    <n v="1.05785833333333"/>
    <n v="7.3521154166666438"/>
    <m/>
    <n v="224.242068249619"/>
    <n v="122.81939354868599"/>
    <m/>
    <n v="13.423397717638998"/>
    <m/>
    <n v="1.7958166666666699"/>
    <n v="7.4748152006824977"/>
    <s v="$/ per person treated (all)"/>
    <m/>
    <m/>
    <s v="Sub-Saharan Africa"/>
    <x v="2"/>
    <x v="2"/>
    <x v="8"/>
  </r>
  <r>
    <m/>
    <x v="1"/>
    <x v="1"/>
    <s v="Hospital treatment for Malaria, SP"/>
    <s v="F"/>
    <n v="5.09"/>
    <m/>
    <x v="1"/>
    <s v="US"/>
    <n v="2005"/>
    <n v="1"/>
    <n v="5.09"/>
    <m/>
    <n v="1128.9341791619199"/>
    <n v="5746.2749719341718"/>
    <m/>
    <n v="197.07182063634701"/>
    <n v="95.206749465219204"/>
    <m/>
    <n v="11894.417958359543"/>
    <m/>
    <n v="1583.00278737484"/>
    <n v="7.5138326054905793"/>
    <s v="$/ per patient treated"/>
    <m/>
    <m/>
    <s v="Sub-Saharan Africa"/>
    <x v="0"/>
    <x v="0"/>
    <x v="1"/>
  </r>
  <r>
    <m/>
    <x v="1"/>
    <x v="1"/>
    <s v="Hospital treatment for Malaria, AQ"/>
    <s v="F"/>
    <n v="5.13"/>
    <m/>
    <x v="1"/>
    <s v="US"/>
    <n v="2005"/>
    <n v="1"/>
    <n v="5.13"/>
    <m/>
    <n v="1128.9341791619199"/>
    <n v="5791.4323391006492"/>
    <m/>
    <n v="197.07182063634701"/>
    <n v="95.206749465219204"/>
    <m/>
    <n v="11987.890791038204"/>
    <m/>
    <n v="1583.00278737484"/>
    <n v="7.5728804059266546"/>
    <s v="$/ per patient treated"/>
    <m/>
    <m/>
    <s v="Sub-Saharan Africa"/>
    <x v="0"/>
    <x v="0"/>
    <x v="1"/>
  </r>
  <r>
    <m/>
    <x v="4"/>
    <x v="7"/>
    <s v="IST (intermittent screening and treatment in schools) - per child screened"/>
    <s v="E"/>
    <n v="6.24"/>
    <m/>
    <x v="0"/>
    <s v="US"/>
    <n v="2010"/>
    <n v="1"/>
    <n v="6.24"/>
    <m/>
    <n v="79.233151704545506"/>
    <n v="494.41486663636397"/>
    <m/>
    <n v="224.602657227321"/>
    <n v="173.230487397952"/>
    <m/>
    <n v="641.035504126462"/>
    <m/>
    <n v="84.529601757352907"/>
    <n v="7.5835623355542516"/>
    <s v="$/ per person"/>
    <m/>
    <m/>
    <s v="Sub-Saharan Africa"/>
    <x v="0"/>
    <x v="0"/>
    <x v="0"/>
  </r>
  <r>
    <s v="NC"/>
    <x v="3"/>
    <x v="4"/>
    <s v="LLN, ANC"/>
    <s v="E"/>
    <n v="4.8099999999999996"/>
    <m/>
    <x v="4"/>
    <s v="US"/>
    <n v="2006"/>
    <n v="1"/>
    <n v="4.8099999999999996"/>
    <m/>
    <n v="522.89010961083295"/>
    <n v="2515.1014272281063"/>
    <m/>
    <n v="122.729764173619"/>
    <n v="100"/>
    <m/>
    <n v="3086.7780503643808"/>
    <m/>
    <n v="510.52713590196998"/>
    <n v="6.0462565714765359"/>
    <s v="$/ per net distributed"/>
    <m/>
    <m/>
    <s v="Sub-Saharan Africa"/>
    <x v="0"/>
    <x v="0"/>
    <x v="4"/>
  </r>
  <r>
    <s v="Otpt"/>
    <x v="5"/>
    <x v="6"/>
    <s v="Outpatient, microscopy, OPD (outpatient department) treatment visit, with AL only"/>
    <s v="F"/>
    <n v="5.6"/>
    <m/>
    <x v="0"/>
    <s v="US"/>
    <n v="2011"/>
    <n v="1"/>
    <n v="5.6"/>
    <m/>
    <n v="2522.74632070807"/>
    <n v="14127.379395965192"/>
    <m/>
    <n v="202.95607073094899"/>
    <n v="149.972376254978"/>
    <m/>
    <n v="19118.436898377087"/>
    <m/>
    <n v="2504.5630775832801"/>
    <n v="7.6334419641868143"/>
    <s v="$/ per person"/>
    <m/>
    <m/>
    <s v="Sub-Saharan Africa"/>
    <x v="0"/>
    <x v="0"/>
    <x v="0"/>
  </r>
  <r>
    <s v="NC"/>
    <x v="3"/>
    <x v="4"/>
    <s v="LLN, Social Marketing"/>
    <s v="E"/>
    <n v="4.8099999999999996"/>
    <m/>
    <x v="4"/>
    <s v="US"/>
    <n v="2006"/>
    <n v="1"/>
    <n v="4.8099999999999996"/>
    <m/>
    <n v="522.89010961083295"/>
    <n v="2515.1014272281063"/>
    <m/>
    <n v="122.729764173619"/>
    <n v="100"/>
    <m/>
    <n v="3086.7780503643808"/>
    <m/>
    <n v="510.52713590196998"/>
    <n v="6.0462565714765359"/>
    <s v="$/ per net distributed"/>
    <m/>
    <m/>
    <s v="Sub-Saharan Africa"/>
    <x v="0"/>
    <x v="0"/>
    <x v="4"/>
  </r>
  <r>
    <m/>
    <x v="1"/>
    <x v="1"/>
    <s v="Hospital treatment for Malaria, AQ+SP"/>
    <s v="F"/>
    <n v="5.18"/>
    <m/>
    <x v="1"/>
    <s v="US"/>
    <n v="2005"/>
    <n v="1"/>
    <n v="5.18"/>
    <m/>
    <n v="1128.9341791619199"/>
    <n v="5847.879048058745"/>
    <m/>
    <n v="197.07182063634701"/>
    <n v="95.206749465219204"/>
    <m/>
    <n v="12104.731831886529"/>
    <m/>
    <n v="1583.00278737484"/>
    <n v="7.6466901564717489"/>
    <s v="$/ per patient treated"/>
    <m/>
    <m/>
    <s v="Sub-Saharan Africa"/>
    <x v="0"/>
    <x v="0"/>
    <x v="1"/>
  </r>
  <r>
    <m/>
    <x v="5"/>
    <x v="7"/>
    <s v="Health post based RDT: AL for Pf, CQ for the rest, AL &amp; CQ"/>
    <s v="F"/>
    <n v="4.66"/>
    <m/>
    <x v="0"/>
    <s v="US"/>
    <n v="2007"/>
    <n v="1"/>
    <n v="4.66"/>
    <m/>
    <n v="8.9659499999999994"/>
    <n v="41.781326999999997"/>
    <m/>
    <n v="364.73876224138598"/>
    <n v="112.31"/>
    <m/>
    <n v="135.68933750140326"/>
    <m/>
    <n v="17.704761378267399"/>
    <n v="7.6640026150232092"/>
    <s v="$/ per person"/>
    <m/>
    <m/>
    <s v="Sub-Saharan Africa"/>
    <x v="0"/>
    <x v="0"/>
    <x v="0"/>
  </r>
  <r>
    <m/>
    <x v="2"/>
    <x v="8"/>
    <s v="ANC based ITPp, CQ - primigravidae (2 doses)"/>
    <s v="F"/>
    <n v="2.31"/>
    <m/>
    <x v="2"/>
    <s v="US"/>
    <n v="2000"/>
    <n v="1"/>
    <n v="2.31"/>
    <m/>
    <n v="0"/>
    <e v="#N/A"/>
    <m/>
    <n v="0"/>
    <n v="0"/>
    <s v="Sub-Saharan Africa"/>
    <e v="#N/A"/>
    <m/>
    <n v="0"/>
    <n v="7.7494753499534035"/>
    <s v="$/ per person treated (compliant)"/>
    <m/>
    <s v="Currency year was 1995, we changed this to 2000 because that is the year our currency inflator starts"/>
    <s v="Sub-Saharan Africa"/>
    <x v="1"/>
    <x v="1"/>
    <x v="2"/>
  </r>
  <r>
    <m/>
    <x v="4"/>
    <x v="7"/>
    <s v="RDT median price per test in Nigeria"/>
    <s v="F"/>
    <n v="5.88"/>
    <m/>
    <x v="0"/>
    <s v="US"/>
    <n v="2008"/>
    <n v="1"/>
    <n v="5.88"/>
    <m/>
    <n v="118.546016666667"/>
    <n v="697.05057800000191"/>
    <m/>
    <n v="200.79331767776301"/>
    <n v="114.06521991412301"/>
    <m/>
    <n v="1227.0444772841151"/>
    <m/>
    <n v="156.80968562314899"/>
    <n v="7.8250554001682984"/>
    <s v="$/ per person"/>
    <m/>
    <m/>
    <s v="Multiple"/>
    <x v="1"/>
    <x v="1"/>
    <x v="0"/>
  </r>
  <r>
    <s v="NC"/>
    <x v="3"/>
    <x v="4"/>
    <s v="Urban based delivery LLIN (Permanet, Olyset)"/>
    <s v="E"/>
    <n v="5.0199999999999996"/>
    <m/>
    <x v="4"/>
    <s v="US"/>
    <n v="2007"/>
    <n v="1"/>
    <n v="5.0199999999999996"/>
    <m/>
    <n v="67.317638124285693"/>
    <n v="337.93454338391416"/>
    <m/>
    <n v="224.602657227321"/>
    <n v="114.453734208171"/>
    <m/>
    <n v="663.15875963363578"/>
    <m/>
    <n v="84.529601757352907"/>
    <n v="7.8452843246235942"/>
    <s v="$/ per net distributed"/>
    <m/>
    <m/>
    <s v="Sub-Saharan Africa"/>
    <x v="0"/>
    <x v="0"/>
    <x v="4"/>
  </r>
  <r>
    <s v="CB"/>
    <x v="2"/>
    <x v="5"/>
    <s v="IPTc, AQ &amp; AS monthly (3 doses), Community based Volunteer"/>
    <s v="F"/>
    <n v="7.32"/>
    <m/>
    <x v="2"/>
    <s v="US"/>
    <n v="2008"/>
    <n v="1"/>
    <n v="7.32"/>
    <m/>
    <n v="1.05785833333333"/>
    <n v="7.7435229999999757"/>
    <m/>
    <n v="224.242068249619"/>
    <n v="122.81939354868599"/>
    <m/>
    <n v="14.138024646491722"/>
    <m/>
    <n v="1.7958166666666699"/>
    <n v="7.8727550027332205"/>
    <s v="$/ per person treated (compliant)"/>
    <m/>
    <m/>
    <s v="Sub-Saharan Africa"/>
    <x v="2"/>
    <x v="2"/>
    <x v="2"/>
  </r>
  <r>
    <m/>
    <x v="4"/>
    <x v="7"/>
    <s v="Health Facility based RDT: immunochromatographic text (ICT), Test for P. vivax"/>
    <s v="F"/>
    <n v="3.82"/>
    <m/>
    <x v="0"/>
    <s v="US"/>
    <n v="2002"/>
    <n v="1"/>
    <n v="3.82"/>
    <m/>
    <n v="95.662064999999998"/>
    <n v="365.42908829999999"/>
    <m/>
    <n v="197.01893574081001"/>
    <n v="71.491887760134105"/>
    <m/>
    <n v="1007.0576162033832"/>
    <m/>
    <n v="127.60335350681"/>
    <n v="7.892093652144009"/>
    <s v="$/ per person"/>
    <m/>
    <m/>
    <s v="South Asia"/>
    <x v="2"/>
    <x v="2"/>
    <x v="0"/>
  </r>
  <r>
    <s v="NC"/>
    <x v="3"/>
    <x v="4"/>
    <s v="ITN, Community targeted by Health Centre - Twice Yearly"/>
    <s v="F"/>
    <n v="5.0999999999999996"/>
    <m/>
    <x v="4"/>
    <s v="US"/>
    <n v="2001"/>
    <n v="1"/>
    <n v="5.0999999999999996"/>
    <m/>
    <n v="2299.63315583333"/>
    <n v="11728.129094749982"/>
    <m/>
    <n v="133.93318359086501"/>
    <n v="73.071113827718094"/>
    <m/>
    <n v="21496.670639618307"/>
    <m/>
    <n v="1796.8959123110001"/>
    <n v="11.963225299995976"/>
    <s v="$/ per net distributed"/>
    <m/>
    <m/>
    <s v="Latin America &amp; Caribbean"/>
    <x v="3"/>
    <x v="3"/>
    <x v="4"/>
  </r>
  <r>
    <m/>
    <x v="4"/>
    <x v="7"/>
    <s v="IST (intermittent screening and treatment in schools) - per child screened"/>
    <s v="F"/>
    <n v="6.61"/>
    <m/>
    <x v="0"/>
    <s v="US"/>
    <n v="2010"/>
    <n v="1"/>
    <n v="6.61"/>
    <m/>
    <n v="79.233151704545506"/>
    <n v="523.73113276704578"/>
    <m/>
    <n v="224.602657227321"/>
    <n v="173.230487397952"/>
    <m/>
    <n v="679.04562215960152"/>
    <m/>
    <n v="84.529601757352907"/>
    <n v="8.0332286919893594"/>
    <s v="$/ per person"/>
    <m/>
    <m/>
    <s v="Sub-Saharan Africa"/>
    <x v="0"/>
    <x v="0"/>
    <x v="0"/>
  </r>
  <r>
    <m/>
    <x v="1"/>
    <x v="1"/>
    <s v="Clinical Treatment of Uncomplicated P. Falciparum, AL"/>
    <s v="F"/>
    <n v="5.19"/>
    <m/>
    <x v="1"/>
    <s v="US"/>
    <n v="2008"/>
    <n v="1"/>
    <n v="5.19"/>
    <m/>
    <n v="2.7000883333333299"/>
    <n v="14.013458449999984"/>
    <m/>
    <n v="143.77885974556301"/>
    <n v="103.301397832574"/>
    <m/>
    <n v="19.504470600662909"/>
    <m/>
    <n v="2.0836483390254799"/>
    <n v="9.3607305202878575"/>
    <s v="$/ per patient treated"/>
    <m/>
    <m/>
    <s v="East Asia &amp; Pacific"/>
    <x v="2"/>
    <x v="2"/>
    <x v="1"/>
  </r>
  <r>
    <s v="NC"/>
    <x v="3"/>
    <x v="4"/>
    <s v="LLINs in South Asia"/>
    <s v="F"/>
    <n v="5.2"/>
    <m/>
    <x v="6"/>
    <s v="US"/>
    <n v="2012"/>
    <n v="1"/>
    <n v="5.2"/>
    <m/>
    <e v="#N/A"/>
    <e v="#N/A"/>
    <m/>
    <e v="#N/A"/>
    <e v="#N/A"/>
    <s v="Developing Asia"/>
    <e v="#N/A"/>
    <m/>
    <e v="#N/A"/>
    <n v="5.4317120000000001"/>
    <s v="$/ per person protected"/>
    <m/>
    <m/>
    <s v="Multiple"/>
    <x v="1"/>
    <x v="1"/>
    <x v="6"/>
  </r>
  <r>
    <m/>
    <x v="4"/>
    <x v="7"/>
    <s v="RDT (Optimal) in a health facility per patient diagnosed"/>
    <s v="F"/>
    <n v="5.14"/>
    <m/>
    <x v="0"/>
    <s v="US"/>
    <n v="2006"/>
    <n v="1"/>
    <n v="5.14"/>
    <m/>
    <n v="2.17532666666667"/>
    <n v="11.181179066666683"/>
    <m/>
    <n v="141.272723602556"/>
    <n v="100"/>
    <m/>
    <n v="15.795956198358875"/>
    <m/>
    <n v="1.9530686111248701"/>
    <n v="8.0877630762091819"/>
    <s v="$/ per person"/>
    <m/>
    <m/>
    <s v="Latin America &amp; Caribbean"/>
    <x v="3"/>
    <x v="3"/>
    <x v="0"/>
  </r>
  <r>
    <m/>
    <x v="5"/>
    <x v="10"/>
    <s v="Clinical, ACT Treatment"/>
    <s v="F"/>
    <n v="4.2"/>
    <m/>
    <x v="0"/>
    <s v="US"/>
    <n v="2005"/>
    <n v="1"/>
    <n v="4.2"/>
    <m/>
    <n v="4.4635033105158701"/>
    <n v="18.746713904166654"/>
    <m/>
    <n v="189.33530292592201"/>
    <n v="84.513394065121304"/>
    <m/>
    <n v="41.998251226024678"/>
    <m/>
    <n v="5.1472526651441299"/>
    <n v="8.159352951609705"/>
    <s v="$/ per person"/>
    <m/>
    <m/>
    <s v="Sub-Saharan Africa"/>
    <x v="2"/>
    <x v="2"/>
    <x v="0"/>
  </r>
  <r>
    <m/>
    <x v="5"/>
    <x v="10"/>
    <s v="Clinical, ACT Treatment"/>
    <s v="F"/>
    <n v="4.2"/>
    <m/>
    <x v="0"/>
    <s v="US"/>
    <n v="2005"/>
    <n v="1"/>
    <n v="4.2"/>
    <m/>
    <n v="4.4635033105158701"/>
    <n v="18.746713904166654"/>
    <m/>
    <n v="189.33530292592201"/>
    <n v="84.513394065121304"/>
    <m/>
    <n v="41.998251226024678"/>
    <m/>
    <n v="5.1472526651441299"/>
    <n v="8.159352951609705"/>
    <s v="$/ per person"/>
    <m/>
    <m/>
    <s v="Sub-Saharan Africa"/>
    <x v="2"/>
    <x v="2"/>
    <x v="0"/>
  </r>
  <r>
    <m/>
    <x v="1"/>
    <x v="1"/>
    <s v="Hospital treatment for Malaria, AQ+Artesunate"/>
    <s v="F"/>
    <n v="5.56"/>
    <m/>
    <x v="1"/>
    <s v="US"/>
    <n v="2005"/>
    <n v="1"/>
    <n v="5.56"/>
    <m/>
    <n v="1128.9341791619199"/>
    <n v="6276.8740361402743"/>
    <m/>
    <n v="197.07182063634701"/>
    <n v="95.206749465219204"/>
    <m/>
    <n v="12992.723742333803"/>
    <m/>
    <n v="1583.00278737484"/>
    <n v="8.2076442606144635"/>
    <s v="$/ per patient treated"/>
    <m/>
    <m/>
    <s v="Sub-Saharan Africa"/>
    <x v="0"/>
    <x v="0"/>
    <x v="1"/>
  </r>
  <r>
    <s v="NC"/>
    <x v="3"/>
    <x v="4"/>
    <s v="LLINs in Latin America/Caribbean "/>
    <s v="F"/>
    <n v="5.2"/>
    <m/>
    <x v="6"/>
    <s v="US"/>
    <n v="2012"/>
    <n v="1"/>
    <n v="5.2"/>
    <m/>
    <e v="#N/A"/>
    <e v="#N/A"/>
    <m/>
    <e v="#N/A"/>
    <e v="#N/A"/>
    <s v="Latin America and the Caribbean"/>
    <e v="#N/A"/>
    <m/>
    <e v="#N/A"/>
    <n v="5.5103880000000007"/>
    <s v="$/ per person protected"/>
    <m/>
    <m/>
    <s v="Multiple"/>
    <x v="1"/>
    <x v="1"/>
    <x v="6"/>
  </r>
  <r>
    <m/>
    <x v="1"/>
    <x v="1"/>
    <s v="Hospital treatment for Malaria, AL"/>
    <s v="F"/>
    <n v="5.96"/>
    <m/>
    <x v="1"/>
    <s v="US"/>
    <n v="2005"/>
    <n v="1"/>
    <n v="5.96"/>
    <m/>
    <n v="1128.9341791619199"/>
    <n v="6728.4477078050431"/>
    <m/>
    <n v="197.07182063634701"/>
    <n v="95.206749465219204"/>
    <m/>
    <n v="13927.452069120411"/>
    <m/>
    <n v="1583.00278737484"/>
    <n v="8.798122264975218"/>
    <s v="$/ per patient treated"/>
    <m/>
    <m/>
    <s v="Sub-Saharan Africa"/>
    <x v="0"/>
    <x v="0"/>
    <x v="1"/>
  </r>
  <r>
    <s v="Otpt"/>
    <x v="5"/>
    <x v="7"/>
    <s v="Outpatient, RDT OPD treatment visit, with AL + antibiotic/analgesic"/>
    <s v="F"/>
    <n v="6.09"/>
    <m/>
    <x v="0"/>
    <s v="US"/>
    <n v="2011"/>
    <n v="1"/>
    <n v="6.09"/>
    <m/>
    <n v="2522.74632070807"/>
    <n v="15363.525093112146"/>
    <m/>
    <n v="202.95607073094899"/>
    <n v="149.972376254978"/>
    <m/>
    <n v="20791.300126985083"/>
    <m/>
    <n v="2504.5630775832801"/>
    <n v="8.3013681360531617"/>
    <s v="$/ per person"/>
    <m/>
    <m/>
    <s v="Sub-Saharan Africa"/>
    <x v="0"/>
    <x v="0"/>
    <x v="0"/>
  </r>
  <r>
    <s v="CB"/>
    <x v="4"/>
    <x v="7"/>
    <s v="Cost per patient screened (RDT), when CHW who do not require extra training are able to screen 8 households per day, per team in mass screening"/>
    <s v="F"/>
    <n v="5.08"/>
    <m/>
    <x v="0"/>
    <s v="US"/>
    <n v="2007"/>
    <n v="1"/>
    <n v="5.08"/>
    <m/>
    <e v="#N/A"/>
    <e v="#N/A"/>
    <m/>
    <e v="#N/A"/>
    <e v="#N/A"/>
    <s v="Sub-Saharan Africa"/>
    <e v="#N/A"/>
    <m/>
    <e v="#N/A"/>
    <n v="8.5479306730015772"/>
    <s v="$/ per person"/>
    <m/>
    <m/>
    <s v="Multiple"/>
    <x v="1"/>
    <x v="1"/>
    <x v="0"/>
  </r>
  <r>
    <s v="NC"/>
    <x v="3"/>
    <x v="4"/>
    <s v="LLINs in SSA: Southern Africa"/>
    <s v="F"/>
    <n v="5.5"/>
    <m/>
    <x v="6"/>
    <s v="US"/>
    <n v="2012"/>
    <n v="1"/>
    <n v="5.5"/>
    <m/>
    <e v="#N/A"/>
    <e v="#N/A"/>
    <m/>
    <e v="#N/A"/>
    <e v="#N/A"/>
    <s v="Sub-Saharan Africa"/>
    <e v="#N/A"/>
    <m/>
    <e v="#N/A"/>
    <n v="5.9986299999999995"/>
    <s v="$/ per person protected"/>
    <m/>
    <m/>
    <s v="Multiple"/>
    <x v="1"/>
    <x v="1"/>
    <x v="6"/>
  </r>
  <r>
    <s v="NC"/>
    <x v="3"/>
    <x v="4"/>
    <s v="LLINs in SSA: West and Central Africa"/>
    <s v="F"/>
    <n v="5.5"/>
    <m/>
    <x v="6"/>
    <s v="US"/>
    <n v="2012"/>
    <n v="1"/>
    <n v="5.5"/>
    <m/>
    <e v="#N/A"/>
    <e v="#N/A"/>
    <m/>
    <e v="#N/A"/>
    <e v="#N/A"/>
    <s v="Sub-Saharan Africa"/>
    <e v="#N/A"/>
    <m/>
    <e v="#N/A"/>
    <n v="5.9986299999999995"/>
    <s v="$/ per person protected"/>
    <m/>
    <m/>
    <s v="Multiple"/>
    <x v="1"/>
    <x v="1"/>
    <x v="6"/>
  </r>
  <r>
    <s v="NC"/>
    <x v="3"/>
    <x v="4"/>
    <s v="Rural based delivery LLIN (Permanet, Olyset)"/>
    <s v="F"/>
    <n v="5.63"/>
    <m/>
    <x v="4"/>
    <s v="US"/>
    <n v="2007"/>
    <n v="1"/>
    <n v="5.63"/>
    <m/>
    <n v="67.317638124285693"/>
    <n v="378.99830263972842"/>
    <m/>
    <n v="224.602657227321"/>
    <n v="114.453734208171"/>
    <m/>
    <n v="743.74179616282265"/>
    <m/>
    <n v="84.529601757352907"/>
    <n v="8.7985957664603269"/>
    <s v="$/ per net distributed"/>
    <m/>
    <m/>
    <s v="Sub-Saharan Africa"/>
    <x v="0"/>
    <x v="0"/>
    <x v="4"/>
  </r>
  <r>
    <s v="Otpt"/>
    <x v="1"/>
    <x v="1"/>
    <s v="Health Centre (Outpatient Facility) treatment for Uncomplicated Malaria. AL,SP"/>
    <s v="F"/>
    <n v="6.19"/>
    <m/>
    <x v="1"/>
    <s v="US"/>
    <n v="2005"/>
    <n v="1"/>
    <n v="6.19"/>
    <m/>
    <n v="4.4635033105158701"/>
    <n v="27.629085492093239"/>
    <m/>
    <n v="189.33530292592201"/>
    <n v="84.513394065121304"/>
    <m/>
    <n v="61.897422640260181"/>
    <m/>
    <n v="5.1472526651441299"/>
    <n v="12.025332088205733"/>
    <s v="$/ per patient treated"/>
    <m/>
    <m/>
    <s v="Sub-Saharan Africa"/>
    <x v="2"/>
    <x v="2"/>
    <x v="1"/>
  </r>
  <r>
    <s v="NC"/>
    <x v="3"/>
    <x v="4"/>
    <s v="ANC &amp; U5 children, ITN"/>
    <s v="F"/>
    <n v="5.87"/>
    <m/>
    <x v="4"/>
    <s v="US"/>
    <n v="2005"/>
    <n v="1"/>
    <n v="5.87"/>
    <m/>
    <n v="1128.9341791619199"/>
    <n v="6626.84363168047"/>
    <m/>
    <n v="197.07182063634701"/>
    <n v="95.206749465219204"/>
    <m/>
    <n v="13717.138195593423"/>
    <m/>
    <n v="1583.00278737484"/>
    <n v="8.6652647139940484"/>
    <s v="$/ per net distributed"/>
    <m/>
    <m/>
    <s v="Multiple"/>
    <x v="1"/>
    <x v="1"/>
    <x v="4"/>
  </r>
  <r>
    <s v="CB"/>
    <x v="2"/>
    <x v="5"/>
    <s v="IPTc, SP bimonthly (6 months =&gt; 3 doses), Community based Volunteer"/>
    <s v="E"/>
    <n v="8.19"/>
    <m/>
    <x v="2"/>
    <s v="US"/>
    <n v="2008"/>
    <n v="1"/>
    <n v="8.19"/>
    <m/>
    <n v="1.05785833333333"/>
    <n v="8.6638597499999719"/>
    <m/>
    <n v="224.242068249619"/>
    <n v="122.81939354868599"/>
    <m/>
    <n v="15.818363641361637"/>
    <m/>
    <n v="1.7958166666666699"/>
    <n v="8.8084512940416761"/>
    <s v="$/ per person treated (compliant)"/>
    <m/>
    <m/>
    <s v="Sub-Saharan Africa"/>
    <x v="2"/>
    <x v="2"/>
    <x v="2"/>
  </r>
  <r>
    <s v="NC"/>
    <x v="3"/>
    <x v="4"/>
    <s v="Net Distributed, LLIN"/>
    <s v="F"/>
    <n v="5.95"/>
    <m/>
    <x v="4"/>
    <s v="US"/>
    <n v="2004"/>
    <n v="1"/>
    <n v="5.95"/>
    <m/>
    <n v="528.28480930499995"/>
    <n v="3143.2946153647499"/>
    <m/>
    <n v="125.44163959574"/>
    <n v="93.266107200866301"/>
    <m/>
    <n v="4227.6883009024386"/>
    <m/>
    <n v="510.52713590196998"/>
    <n v="8.2810256372233813"/>
    <s v="$/ per net distributed"/>
    <m/>
    <m/>
    <s v="Sub-Saharan Africa"/>
    <x v="0"/>
    <x v="0"/>
    <x v="4"/>
  </r>
  <r>
    <s v="NC"/>
    <x v="3"/>
    <x v="4"/>
    <s v="LLINs in SSA (sub-Saharan Africa): East Africa"/>
    <s v="F"/>
    <n v="6"/>
    <m/>
    <x v="6"/>
    <s v="US"/>
    <n v="2012"/>
    <n v="1"/>
    <n v="6"/>
    <m/>
    <e v="#N/A"/>
    <e v="#N/A"/>
    <m/>
    <e v="#N/A"/>
    <e v="#N/A"/>
    <s v="Sub-Saharan Africa"/>
    <e v="#N/A"/>
    <m/>
    <e v="#N/A"/>
    <n v="6.5439600000000002"/>
    <s v="$/ per person protected"/>
    <m/>
    <m/>
    <s v="Multiple"/>
    <x v="1"/>
    <x v="1"/>
    <x v="6"/>
  </r>
  <r>
    <s v="NC"/>
    <x v="3"/>
    <x v="11"/>
    <s v="River Basins below Dams, Larvivorous Fish, Temephos"/>
    <s v="F"/>
    <n v="360.34"/>
    <m/>
    <x v="10"/>
    <s v="Sri Lanka"/>
    <n v="2001"/>
    <n v="89.383013333333295"/>
    <n v="4.0314147684436996"/>
    <m/>
    <n v="89.383013333333295"/>
    <n v="360.34"/>
    <m/>
    <n v="197.01893574081001"/>
    <n v="62.6251356149522"/>
    <m/>
    <n v="1133.6311308185527"/>
    <m/>
    <n v="127.60335350681"/>
    <n v="8.8840230265425788"/>
    <s v="$/ per intervention"/>
    <m/>
    <m/>
    <s v="South Asia"/>
    <x v="2"/>
    <x v="2"/>
    <x v="10"/>
  </r>
  <r>
    <s v="NC"/>
    <x v="3"/>
    <x v="4"/>
    <s v="Government - Discount Voucher &amp; NGO-UNICEF, LLIN"/>
    <s v="E"/>
    <n v="6.05"/>
    <m/>
    <x v="9"/>
    <s v="US"/>
    <n v="2005"/>
    <n v="1"/>
    <n v="6.05"/>
    <m/>
    <n v="527.46814284000004"/>
    <n v="3191.1822641820004"/>
    <m/>
    <n v="120.095973490285"/>
    <n v="98.324063774564394"/>
    <m/>
    <n v="3897.8061513056809"/>
    <m/>
    <n v="510.52713590196998"/>
    <n v="7.6348657636371495"/>
    <s v="$/ per treated net year"/>
    <m/>
    <m/>
    <s v="Multiple"/>
    <x v="1"/>
    <x v="1"/>
    <x v="9"/>
  </r>
  <r>
    <s v="NC"/>
    <x v="3"/>
    <x v="9"/>
    <s v="IRS Spray Campaign, Ficam &amp; Propoxur"/>
    <s v="E"/>
    <n v="4.82"/>
    <m/>
    <x v="6"/>
    <s v="US"/>
    <n v="2000"/>
    <n v="1"/>
    <n v="4.82"/>
    <m/>
    <n v="15.22725"/>
    <n v="73.395345000000006"/>
    <m/>
    <n v="177.152770239912"/>
    <n v="50.865658917270501"/>
    <m/>
    <n v="255.61821012898392"/>
    <m/>
    <n v="28.3729844798921"/>
    <n v="9.0092112202768178"/>
    <s v="$/ per person protected"/>
    <m/>
    <m/>
    <s v="Sub-Saharan Africa"/>
    <x v="0"/>
    <x v="0"/>
    <x v="6"/>
  </r>
  <r>
    <m/>
    <x v="5"/>
    <x v="7"/>
    <s v="Diagnosis at Health Facility, ACT Treatment"/>
    <s v="F"/>
    <n v="6.61"/>
    <m/>
    <x v="0"/>
    <s v="US"/>
    <n v="2009"/>
    <n v="1"/>
    <n v="6.61"/>
    <m/>
    <n v="5.0461092452123504"/>
    <n v="33.354782110853641"/>
    <m/>
    <n v="189.33530292592201"/>
    <n v="135.65228854306099"/>
    <m/>
    <n v="46.554598103827139"/>
    <m/>
    <n v="5.1472526651441299"/>
    <n v="9.0445527220924848"/>
    <s v="$/ per person"/>
    <m/>
    <m/>
    <s v="Sub-Saharan Africa"/>
    <x v="2"/>
    <x v="2"/>
    <x v="0"/>
  </r>
  <r>
    <m/>
    <x v="5"/>
    <x v="6"/>
    <s v="Hospital based Giemsa Smear Diagnosis, ART &amp; AQ"/>
    <s v="F"/>
    <n v="6.04"/>
    <m/>
    <x v="0"/>
    <s v="US"/>
    <n v="2009"/>
    <n v="1"/>
    <n v="6.04"/>
    <m/>
    <n v="148.90174166666699"/>
    <n v="899.36651966666864"/>
    <m/>
    <n v="200.79331767776301"/>
    <n v="127.27167227573401"/>
    <m/>
    <n v="1418.9079475669364"/>
    <m/>
    <n v="156.80968562314899"/>
    <n v="9.0485988918880302"/>
    <s v="$/ per person"/>
    <m/>
    <m/>
    <s v="Sub-Saharan Africa"/>
    <x v="2"/>
    <x v="2"/>
    <x v="0"/>
  </r>
  <r>
    <s v="NC"/>
    <x v="3"/>
    <x v="4"/>
    <s v="LLINs in Eastern Europe/Central Asia"/>
    <s v="F"/>
    <n v="6.1"/>
    <m/>
    <x v="6"/>
    <s v="US"/>
    <n v="2012"/>
    <n v="1"/>
    <n v="6.1"/>
    <m/>
    <e v="#N/A"/>
    <e v="#N/A"/>
    <m/>
    <e v="#N/A"/>
    <e v="#N/A"/>
    <s v="Central and eastern Europe"/>
    <e v="#N/A"/>
    <m/>
    <e v="#N/A"/>
    <n v="6.4529459999999998"/>
    <s v="$/ per person protected"/>
    <m/>
    <m/>
    <s v="Multiple"/>
    <x v="1"/>
    <x v="1"/>
    <x v="6"/>
  </r>
  <r>
    <s v="Otpt"/>
    <x v="5"/>
    <x v="6"/>
    <s v="Outpatient, microscopy, OPD treatment visit, with AL + antibiotic/analgesic"/>
    <s v="F"/>
    <n v="6.65"/>
    <m/>
    <x v="0"/>
    <s v="US"/>
    <n v="2011"/>
    <n v="1"/>
    <n v="6.65"/>
    <m/>
    <n v="2522.74632070807"/>
    <n v="16776.263032708666"/>
    <m/>
    <n v="202.95607073094899"/>
    <n v="149.972376254978"/>
    <m/>
    <n v="22703.143816822794"/>
    <m/>
    <n v="2504.5630775832801"/>
    <n v="9.0647123324718439"/>
    <s v="$/ per person"/>
    <m/>
    <m/>
    <s v="Sub-Saharan Africa"/>
    <x v="0"/>
    <x v="0"/>
    <x v="0"/>
  </r>
  <r>
    <s v="NC"/>
    <x v="3"/>
    <x v="4"/>
    <s v="LLIN, Campaign"/>
    <s v="F"/>
    <n v="6.19"/>
    <m/>
    <x v="4"/>
    <s v="US"/>
    <n v="2007"/>
    <n v="1"/>
    <n v="6.19"/>
    <m/>
    <n v="1723.4917723430001"/>
    <n v="10668.414070803172"/>
    <m/>
    <n v="202.95607073094899"/>
    <n v="107.310676135619"/>
    <m/>
    <n v="20177.110784434724"/>
    <m/>
    <n v="2504.5630775832801"/>
    <n v="8.0561399970425818"/>
    <s v="$/ per net distributed"/>
    <m/>
    <m/>
    <s v="Sub-Saharan Africa"/>
    <x v="0"/>
    <x v="0"/>
    <x v="4"/>
  </r>
  <r>
    <m/>
    <x v="4"/>
    <x v="7"/>
    <s v="RDT"/>
    <s v="F"/>
    <n v="4.7"/>
    <m/>
    <x v="0"/>
    <s v="US"/>
    <n v="2005"/>
    <n v="1"/>
    <n v="4.7"/>
    <m/>
    <n v="4.4635033105158701"/>
    <n v="20.978465559424592"/>
    <m/>
    <n v="189.33530292592201"/>
    <n v="84.513394065121304"/>
    <m/>
    <n v="46.998043038646664"/>
    <m/>
    <n v="5.1472526651441299"/>
    <n v="9.1307044934680039"/>
    <s v="$/ per person"/>
    <m/>
    <m/>
    <s v="Sub-Saharan Africa"/>
    <x v="2"/>
    <x v="2"/>
    <x v="0"/>
  </r>
  <r>
    <s v="NC"/>
    <x v="3"/>
    <x v="4"/>
    <s v="LLIN, preventive education materials, water filter"/>
    <s v="F"/>
    <n v="6.27"/>
    <m/>
    <x v="6"/>
    <s v="US"/>
    <n v="2008"/>
    <n v="1"/>
    <n v="6.27"/>
    <m/>
    <n v="69.175319816225993"/>
    <n v="433.72925524773694"/>
    <m/>
    <n v="224.602657227321"/>
    <n v="125.623137048624"/>
    <m/>
    <n v="775.46816243063813"/>
    <m/>
    <n v="84.529601757352907"/>
    <n v="9.1739242384775945"/>
    <s v="$/ per person protected"/>
    <m/>
    <m/>
    <s v="Sub-Saharan Africa"/>
    <x v="0"/>
    <x v="0"/>
    <x v="6"/>
  </r>
  <r>
    <s v="NC"/>
    <x v="3"/>
    <x v="4"/>
    <s v="Rural based delivery LLIN (Permanet, Olyset)"/>
    <s v="F"/>
    <n v="6.52"/>
    <m/>
    <x v="4"/>
    <s v="US"/>
    <n v="2008"/>
    <n v="1"/>
    <n v="6.52"/>
    <m/>
    <n v="69.175319816225993"/>
    <n v="451.02308520179344"/>
    <m/>
    <n v="224.602657227321"/>
    <n v="125.623137048624"/>
    <m/>
    <n v="806.38794562165242"/>
    <m/>
    <n v="84.529601757352907"/>
    <n v="9.5397106913674516"/>
    <s v="$/ per net distributed"/>
    <m/>
    <m/>
    <s v="Sub-Saharan Africa"/>
    <x v="0"/>
    <x v="0"/>
    <x v="4"/>
  </r>
  <r>
    <s v="NC"/>
    <x v="3"/>
    <x v="4"/>
    <s v="ANC based delivery LLIN (Permanet, Olyset)"/>
    <s v="F"/>
    <n v="6.58"/>
    <m/>
    <x v="4"/>
    <s v="US"/>
    <n v="2008"/>
    <n v="1"/>
    <n v="6.58"/>
    <m/>
    <n v="69.175319816225993"/>
    <n v="455.17360439076703"/>
    <m/>
    <n v="224.602657227321"/>
    <n v="125.623137048624"/>
    <m/>
    <n v="813.8086935874959"/>
    <m/>
    <n v="84.529601757352907"/>
    <n v="9.6274994400610172"/>
    <s v="$/ per net distributed"/>
    <m/>
    <m/>
    <s v="Sub-Saharan Africa"/>
    <x v="0"/>
    <x v="0"/>
    <x v="4"/>
  </r>
  <r>
    <s v="Otpt"/>
    <x v="1"/>
    <x v="1"/>
    <s v="Health Centre (Outpatient Facility) treatment for Uncomplicated Malaria. AL,SP"/>
    <s v="F"/>
    <n v="7.34"/>
    <m/>
    <x v="1"/>
    <s v="US"/>
    <n v="2005"/>
    <n v="1"/>
    <n v="7.34"/>
    <m/>
    <n v="4.4635033105158701"/>
    <n v="32.762114299186486"/>
    <m/>
    <n v="189.33530292592201"/>
    <n v="84.513394065121304"/>
    <m/>
    <n v="73.396943809290747"/>
    <m/>
    <n v="5.1472526651441299"/>
    <n v="14.259440634479818"/>
    <s v="$/ per patient treated"/>
    <m/>
    <m/>
    <s v="Sub-Saharan Africa"/>
    <x v="2"/>
    <x v="2"/>
    <x v="1"/>
  </r>
  <r>
    <s v="NC"/>
    <x v="3"/>
    <x v="4"/>
    <s v="LLIN, ANC"/>
    <s v="F"/>
    <n v="6.59"/>
    <m/>
    <x v="4"/>
    <s v="US"/>
    <n v="2007"/>
    <n v="1"/>
    <n v="6.59"/>
    <m/>
    <n v="1723.4917723430001"/>
    <n v="11357.81077974037"/>
    <m/>
    <n v="202.95607073094899"/>
    <n v="107.310676135619"/>
    <m/>
    <n v="21480.962854511276"/>
    <m/>
    <n v="2504.5630775832801"/>
    <n v="8.5767306268999342"/>
    <s v="$/ per net distributed"/>
    <m/>
    <m/>
    <s v="Sub-Saharan Africa"/>
    <x v="0"/>
    <x v="0"/>
    <x v="4"/>
  </r>
  <r>
    <s v="NC"/>
    <x v="3"/>
    <x v="4"/>
    <s v="ITN, Social Marketing"/>
    <s v="F"/>
    <n v="6.7"/>
    <m/>
    <x v="9"/>
    <s v="US"/>
    <n v="2000"/>
    <n v="1"/>
    <n v="6.7"/>
    <m/>
    <n v="800.40851666666697"/>
    <n v="5362.7370616666685"/>
    <m/>
    <n v="197.07182063634701"/>
    <n v="73.592668122201204"/>
    <m/>
    <n v="14360.728905517679"/>
    <m/>
    <n v="1583.00278737484"/>
    <n v="9.0718279336277607"/>
    <s v="$/ per treated net year"/>
    <m/>
    <m/>
    <s v="Sub-Saharan Africa"/>
    <x v="0"/>
    <x v="0"/>
    <x v="9"/>
  </r>
  <r>
    <s v="NC"/>
    <x v="3"/>
    <x v="4"/>
    <s v="Urban based delivery LLIN (Permanet, Olyset)"/>
    <s v="F"/>
    <n v="6.71"/>
    <m/>
    <x v="4"/>
    <s v="US"/>
    <n v="2007"/>
    <n v="1"/>
    <n v="6.71"/>
    <m/>
    <n v="67.317638124285693"/>
    <n v="451.70135181395699"/>
    <m/>
    <n v="224.602657227321"/>
    <n v="114.453734208171"/>
    <m/>
    <n v="886.413401821055"/>
    <m/>
    <n v="84.529601757352907"/>
    <n v="10.486425860204047"/>
    <s v="$/ per net distributed"/>
    <m/>
    <m/>
    <s v="Sub-Saharan Africa"/>
    <x v="0"/>
    <x v="0"/>
    <x v="4"/>
  </r>
  <r>
    <s v="NC"/>
    <x v="3"/>
    <x v="4"/>
    <s v="LLIN, Voucher Scheme"/>
    <s v="F"/>
    <n v="6.77"/>
    <m/>
    <x v="4"/>
    <s v="US"/>
    <n v="2006"/>
    <n v="1"/>
    <n v="6.77"/>
    <m/>
    <n v="1251.89997292515"/>
    <n v="8475.3628167032657"/>
    <m/>
    <n v="197.07182063634701"/>
    <n v="100"/>
    <m/>
    <n v="16702.551808413107"/>
    <m/>
    <n v="1583.00278737484"/>
    <n v="10.551182816368662"/>
    <s v="$/ per net distributed"/>
    <m/>
    <m/>
    <s v="Sub-Saharan Africa"/>
    <x v="0"/>
    <x v="0"/>
    <x v="4"/>
  </r>
  <r>
    <m/>
    <x v="4"/>
    <x v="7"/>
    <s v="RDT in Peru"/>
    <s v="F"/>
    <n v="7.38"/>
    <m/>
    <x v="0"/>
    <s v="US"/>
    <n v="2008"/>
    <n v="1"/>
    <n v="7.38"/>
    <m/>
    <n v="2.9244083333333299"/>
    <n v="21.582133499999976"/>
    <m/>
    <n v="122.980900159234"/>
    <n v="103.817884380544"/>
    <m/>
    <n v="25.565828286943646"/>
    <m/>
    <n v="2.6375864177489201"/>
    <n v="9.6928874500207307"/>
    <s v="$/ per person"/>
    <m/>
    <m/>
    <s v="Multiple"/>
    <x v="1"/>
    <x v="1"/>
    <x v="0"/>
  </r>
  <r>
    <s v="CB"/>
    <x v="5"/>
    <x v="10"/>
    <s v="Community Health Worker based treatment AS+AQ, Presumptive"/>
    <s v="F"/>
    <n v="3.3"/>
    <m/>
    <x v="0"/>
    <s v="Euro Area"/>
    <n v="2004"/>
    <n v="0.805365"/>
    <n v="4.0975209997951234"/>
    <m/>
    <n v="2.5790500000000001"/>
    <n v="10.567711534521614"/>
    <m/>
    <n v="279.65287928785"/>
    <n v="84.996661348102705"/>
    <m/>
    <n v="34.769494604135538"/>
    <m/>
    <n v="3.5729583333333301"/>
    <n v="9.7312902531661862"/>
    <s v="$/ per person"/>
    <m/>
    <m/>
    <s v="Sub-Saharan Africa"/>
    <x v="2"/>
    <x v="2"/>
    <x v="0"/>
  </r>
  <r>
    <s v="NC"/>
    <x v="3"/>
    <x v="9"/>
    <s v="IRS Spray Campaign, Ficam &amp; Propoxur"/>
    <s v="F"/>
    <n v="5.25"/>
    <m/>
    <x v="6"/>
    <s v="US"/>
    <n v="2000"/>
    <n v="1"/>
    <n v="5.25"/>
    <m/>
    <n v="15.22725"/>
    <n v="79.943062499999996"/>
    <m/>
    <n v="177.152770239912"/>
    <n v="50.865658917270501"/>
    <m/>
    <n v="278.42232431061524"/>
    <m/>
    <n v="28.3729844798921"/>
    <n v="9.8129375324591894"/>
    <s v="$/ per person protected"/>
    <m/>
    <m/>
    <s v="Sub-Saharan Africa"/>
    <x v="0"/>
    <x v="0"/>
    <x v="6"/>
  </r>
  <r>
    <m/>
    <x v="4"/>
    <x v="7"/>
    <s v="RDT in Philippines "/>
    <s v="F"/>
    <n v="7.43"/>
    <m/>
    <x v="0"/>
    <s v="US"/>
    <n v="2008"/>
    <n v="1"/>
    <n v="7.43"/>
    <m/>
    <n v="44.323287609410002"/>
    <n v="329.32202693791629"/>
    <m/>
    <n v="137.236286919831"/>
    <n v="108.544303797468"/>
    <m/>
    <n v="416.3731360993487"/>
    <m/>
    <n v="42.228794734943399"/>
    <n v="9.8599341684457098"/>
    <s v="$/ per person"/>
    <m/>
    <m/>
    <s v="Multiple"/>
    <x v="1"/>
    <x v="1"/>
    <x v="0"/>
  </r>
  <r>
    <s v="NC"/>
    <x v="3"/>
    <x v="4"/>
    <s v="LLIN-GF, PermaNet Olyset Campaign"/>
    <s v="F"/>
    <n v="6.85"/>
    <m/>
    <x v="4"/>
    <s v="US"/>
    <n v="2007"/>
    <n v="1"/>
    <n v="6.85"/>
    <m/>
    <n v="1723.4917723430001"/>
    <n v="11805.918640549549"/>
    <m/>
    <n v="202.95607073094899"/>
    <n v="107.310676135619"/>
    <m/>
    <n v="22328.466700061039"/>
    <m/>
    <n v="2504.5630775832801"/>
    <n v="8.9151145363072164"/>
    <s v="$/ per net distributed"/>
    <m/>
    <m/>
    <s v="Sub-Saharan Africa"/>
    <x v="0"/>
    <x v="0"/>
    <x v="4"/>
  </r>
  <r>
    <s v="NC"/>
    <x v="3"/>
    <x v="4"/>
    <s v="LLIN-UNICEF, Campaign"/>
    <s v="F"/>
    <n v="6.87"/>
    <m/>
    <x v="4"/>
    <s v="US"/>
    <n v="2009"/>
    <n v="1"/>
    <n v="6.87"/>
    <m/>
    <n v="2030.4880743341801"/>
    <n v="13949.453070675818"/>
    <m/>
    <n v="202.95607073094899"/>
    <n v="127.62363147761"/>
    <m/>
    <n v="22183.40092106548"/>
    <m/>
    <n v="2504.5630775832801"/>
    <n v="8.8571939431730495"/>
    <s v="$/ per net distributed"/>
    <m/>
    <m/>
    <s v="Sub-Saharan Africa"/>
    <x v="0"/>
    <x v="0"/>
    <x v="4"/>
  </r>
  <r>
    <m/>
    <x v="5"/>
    <x v="7"/>
    <s v="RDT, ACT Treatment"/>
    <s v="F"/>
    <n v="5.2"/>
    <m/>
    <x v="0"/>
    <s v="US"/>
    <n v="2005"/>
    <n v="1"/>
    <n v="5.2"/>
    <m/>
    <n v="4.4635033105158701"/>
    <n v="23.210217214682526"/>
    <m/>
    <n v="189.33530292592201"/>
    <n v="84.513394065121304"/>
    <m/>
    <n v="51.997834851268649"/>
    <m/>
    <n v="5.1472526651441299"/>
    <n v="10.102056035326301"/>
    <s v="$/ per person"/>
    <m/>
    <m/>
    <s v="Sub-Saharan Africa"/>
    <x v="2"/>
    <x v="2"/>
    <x v="0"/>
  </r>
  <r>
    <s v="NC"/>
    <x v="3"/>
    <x v="4"/>
    <s v="Government - Discount Voucher &amp; NGO-UNICEF, LLIN"/>
    <s v="F"/>
    <n v="7"/>
    <m/>
    <x v="9"/>
    <s v="US"/>
    <n v="2005"/>
    <n v="1"/>
    <n v="7"/>
    <m/>
    <n v="527.46814284000004"/>
    <n v="3692.2769998800004"/>
    <m/>
    <n v="120.095973490285"/>
    <n v="98.324063774564394"/>
    <m/>
    <n v="4509.8583568826061"/>
    <m/>
    <n v="510.52713590196998"/>
    <n v="8.83372898272067"/>
    <s v="$/ per treated net year"/>
    <m/>
    <m/>
    <s v="Multiple"/>
    <x v="1"/>
    <x v="1"/>
    <x v="9"/>
  </r>
  <r>
    <s v="NC"/>
    <x v="3"/>
    <x v="4"/>
    <s v="LLIN, Campaign"/>
    <s v="F"/>
    <n v="7.08"/>
    <m/>
    <x v="4"/>
    <s v="US"/>
    <n v="2007"/>
    <n v="1"/>
    <n v="7.08"/>
    <m/>
    <n v="1723.4917723430001"/>
    <n v="12202.32174818844"/>
    <m/>
    <n v="202.95607073094899"/>
    <n v="107.310676135619"/>
    <m/>
    <n v="23078.181640355062"/>
    <m/>
    <n v="2504.5630775832801"/>
    <n v="9.2144541484751965"/>
    <s v="$/ per net distributed"/>
    <m/>
    <m/>
    <s v="Sub-Saharan Africa"/>
    <x v="0"/>
    <x v="0"/>
    <x v="4"/>
  </r>
  <r>
    <s v="CB"/>
    <x v="2"/>
    <x v="5"/>
    <s v="IPTc, AQ &amp; AS monthly (3 doses), Community based Volunteer"/>
    <s v="E"/>
    <n v="9.4499999999999993"/>
    <m/>
    <x v="8"/>
    <s v="US"/>
    <n v="2008"/>
    <n v="1"/>
    <n v="9.4499999999999993"/>
    <m/>
    <n v="1.05785833333333"/>
    <n v="9.9967612499999685"/>
    <m/>
    <n v="224.242068249619"/>
    <n v="122.81939354868599"/>
    <m/>
    <n v="18.251958047724969"/>
    <m/>
    <n v="1.7958166666666699"/>
    <n v="10.163597646971166"/>
    <s v="$/ per person treated (all)"/>
    <m/>
    <m/>
    <s v="Sub-Saharan Africa"/>
    <x v="2"/>
    <x v="2"/>
    <x v="8"/>
  </r>
  <r>
    <s v="NC"/>
    <x v="3"/>
    <x v="4"/>
    <s v="LLN, ANC"/>
    <s v="F"/>
    <n v="7.21"/>
    <m/>
    <x v="4"/>
    <s v="US"/>
    <n v="2006"/>
    <n v="1"/>
    <n v="7.21"/>
    <m/>
    <n v="522.89010961083295"/>
    <n v="3770.0376902941057"/>
    <m/>
    <n v="122.729764173619"/>
    <n v="100"/>
    <m/>
    <n v="4626.9583665545088"/>
    <m/>
    <n v="510.52713590196998"/>
    <n v="9.0630997672236653"/>
    <s v="$/ per net distributed"/>
    <m/>
    <m/>
    <s v="Sub-Saharan Africa"/>
    <x v="0"/>
    <x v="0"/>
    <x v="4"/>
  </r>
  <r>
    <s v="NC"/>
    <x v="3"/>
    <x v="4"/>
    <s v="ITN, Government - Social Marketing"/>
    <s v="F"/>
    <n v="7.23"/>
    <m/>
    <x v="9"/>
    <s v="US"/>
    <n v="1999"/>
    <n v="1"/>
    <n v="7.23"/>
    <m/>
    <n v="44.088141666666701"/>
    <n v="318.75726425000028"/>
    <m/>
    <n v="203.30561155914"/>
    <n v="26.861750840268702"/>
    <m/>
    <n v="2412.543431462208"/>
    <m/>
    <n v="249.105950100379"/>
    <n v="9.6848085342403767"/>
    <s v="$/ per treated net year"/>
    <m/>
    <m/>
    <s v="Sub-Saharan Africa"/>
    <x v="0"/>
    <x v="0"/>
    <x v="9"/>
  </r>
  <r>
    <m/>
    <x v="4"/>
    <x v="6"/>
    <s v="Microscopy in a health facility per patient diagnosed"/>
    <s v="F"/>
    <n v="6.79"/>
    <m/>
    <x v="0"/>
    <s v="US"/>
    <n v="2006"/>
    <n v="1"/>
    <n v="6.79"/>
    <m/>
    <n v="2.17532666666667"/>
    <n v="14.770468066666689"/>
    <m/>
    <n v="141.272723602556"/>
    <n v="100"/>
    <m/>
    <n v="20.866642526625828"/>
    <m/>
    <n v="1.9530686111248701"/>
    <n v="10.684029433358043"/>
    <s v="$/ per person"/>
    <m/>
    <m/>
    <s v="Latin America &amp; Caribbean"/>
    <x v="3"/>
    <x v="3"/>
    <x v="0"/>
  </r>
  <r>
    <s v="NC"/>
    <x v="3"/>
    <x v="4"/>
    <s v="LLIN, Voucher Scheme"/>
    <s v="E"/>
    <n v="7.57"/>
    <m/>
    <x v="4"/>
    <s v="US"/>
    <n v="2006"/>
    <n v="1"/>
    <n v="7.57"/>
    <m/>
    <n v="1251.89997292515"/>
    <n v="9476.8827950433861"/>
    <m/>
    <n v="197.07182063634701"/>
    <n v="100"/>
    <m/>
    <n v="18676.265463764732"/>
    <m/>
    <n v="1583.00278737484"/>
    <n v="11.797999101907058"/>
    <s v="$/ per net distributed"/>
    <m/>
    <m/>
    <s v="Sub-Saharan Africa"/>
    <x v="0"/>
    <x v="0"/>
    <x v="4"/>
  </r>
  <r>
    <s v="Otpt"/>
    <x v="1"/>
    <x v="1"/>
    <s v="Outpatient treatment (in Manguzi Subdistrict) for Uncomplicated Malaria, SP"/>
    <s v="E"/>
    <n v="7.52"/>
    <m/>
    <x v="1"/>
    <s v="US"/>
    <n v="2002"/>
    <n v="1"/>
    <n v="7.52"/>
    <m/>
    <n v="10.540746666666699"/>
    <n v="79.266414933333579"/>
    <m/>
    <n v="154.94821944281301"/>
    <n v="82.546709198619894"/>
    <m/>
    <n v="148.79078735873566"/>
    <m/>
    <n v="8.2099686265933105"/>
    <n v="18.123185864167635"/>
    <s v="$/ per patient treated"/>
    <m/>
    <m/>
    <s v="Sub-Saharan Africa"/>
    <x v="3"/>
    <x v="3"/>
    <x v="1"/>
  </r>
  <r>
    <s v="CB"/>
    <x v="2"/>
    <x v="5"/>
    <s v="IPTc, AQ &amp; AS monthly (6 doses), Community based Volunteer"/>
    <s v="F"/>
    <n v="10.46"/>
    <m/>
    <x v="8"/>
    <s v="US"/>
    <n v="2008"/>
    <n v="1"/>
    <n v="10.46"/>
    <m/>
    <n v="1.05785833333333"/>
    <n v="11.065198166666633"/>
    <m/>
    <n v="224.242068249619"/>
    <n v="122.81939354868599"/>
    <m/>
    <n v="20.2026964210797"/>
    <m/>
    <n v="1.7958166666666699"/>
    <n v="11.249865755271788"/>
    <s v="$/ per person treated (all)"/>
    <m/>
    <m/>
    <s v="Sub-Saharan Africa"/>
    <x v="2"/>
    <x v="2"/>
    <x v="8"/>
  </r>
  <r>
    <m/>
    <x v="5"/>
    <x v="7"/>
    <s v="Mobile Malaria Clinics, RDT, Optimal &amp; ACT"/>
    <s v="F"/>
    <n v="249.47"/>
    <m/>
    <x v="0"/>
    <s v="Thailand"/>
    <n v="2000"/>
    <n v="40.111803333333299"/>
    <n v="6.2193663527635019"/>
    <m/>
    <n v="40.111803333333299"/>
    <n v="249.47"/>
    <m/>
    <n v="123.556765594608"/>
    <n v="87.951484883617198"/>
    <m/>
    <n v="350.46260280511098"/>
    <m/>
    <n v="31.0830916666667"/>
    <n v="11.275023944318407"/>
    <s v="$/ per person"/>
    <m/>
    <m/>
    <s v="East Asia &amp; Pacific"/>
    <x v="3"/>
    <x v="3"/>
    <x v="0"/>
  </r>
  <r>
    <s v="CB"/>
    <x v="4"/>
    <x v="7"/>
    <s v="Cost per patient screened (RDT), when CHW who do not require extra training are able to screen 5 households per day, per team in mass screening"/>
    <s v="F"/>
    <n v="6.72"/>
    <m/>
    <x v="0"/>
    <s v="US"/>
    <n v="2007"/>
    <n v="1"/>
    <n v="6.72"/>
    <m/>
    <e v="#N/A"/>
    <e v="#N/A"/>
    <m/>
    <e v="#N/A"/>
    <e v="#N/A"/>
    <s v="Sub-Saharan Africa"/>
    <e v="#N/A"/>
    <m/>
    <e v="#N/A"/>
    <n v="11.307498843025707"/>
    <s v="$/ per person"/>
    <m/>
    <m/>
    <s v="Multiple"/>
    <x v="1"/>
    <x v="1"/>
    <x v="0"/>
  </r>
  <r>
    <m/>
    <x v="5"/>
    <x v="7"/>
    <s v="Mobile Malaria Clinics, RDT, Optimal &amp; ACT"/>
    <s v="F"/>
    <n v="252.99"/>
    <m/>
    <x v="0"/>
    <s v="Thailand"/>
    <n v="2000"/>
    <n v="40.111803333333299"/>
    <n v="6.3071210710131016"/>
    <m/>
    <n v="40.111803333333299"/>
    <n v="252.99"/>
    <m/>
    <n v="123.556765594608"/>
    <n v="87.951484883617198"/>
    <m/>
    <n v="355.40759964590944"/>
    <m/>
    <n v="31.0830916666667"/>
    <n v="11.434113551421468"/>
    <s v="$/ per person"/>
    <m/>
    <m/>
    <s v="East Asia &amp; Pacific"/>
    <x v="3"/>
    <x v="3"/>
    <x v="0"/>
  </r>
  <r>
    <m/>
    <x v="5"/>
    <x v="7"/>
    <s v="RDT, ACT Treatment"/>
    <s v="F"/>
    <n v="5.9"/>
    <m/>
    <x v="0"/>
    <s v="US"/>
    <n v="2005"/>
    <n v="1"/>
    <n v="5.9"/>
    <m/>
    <n v="4.4635033105158701"/>
    <n v="26.334669532043634"/>
    <m/>
    <n v="189.33530292592201"/>
    <n v="84.513394065121304"/>
    <m/>
    <n v="58.997543388939427"/>
    <m/>
    <n v="5.1472526651441299"/>
    <n v="11.461948193927919"/>
    <s v="$/ per person"/>
    <m/>
    <m/>
    <s v="Sub-Saharan Africa"/>
    <x v="2"/>
    <x v="2"/>
    <x v="0"/>
  </r>
  <r>
    <s v="CB"/>
    <x v="2"/>
    <x v="5"/>
    <s v="IPTc, AQ &amp; AS monthly (3 doses), Community based Volunteer"/>
    <s v="E"/>
    <n v="10.67"/>
    <m/>
    <x v="2"/>
    <s v="US"/>
    <n v="2008"/>
    <n v="1"/>
    <n v="10.67"/>
    <m/>
    <n v="1.05785833333333"/>
    <n v="11.287348416666632"/>
    <m/>
    <n v="224.242068249619"/>
    <n v="122.81939354868599"/>
    <m/>
    <n v="20.608295488806924"/>
    <m/>
    <n v="1.7958166666666699"/>
    <n v="11.475723480760037"/>
    <s v="$/ per person treated (compliant)"/>
    <m/>
    <m/>
    <s v="Sub-Saharan Africa"/>
    <x v="2"/>
    <x v="2"/>
    <x v="2"/>
  </r>
  <r>
    <s v="NC"/>
    <x v="3"/>
    <x v="4"/>
    <s v="ITN, Community Distribution"/>
    <s v="E"/>
    <n v="7.61"/>
    <m/>
    <x v="4"/>
    <s v="US"/>
    <n v="1999"/>
    <n v="1"/>
    <n v="7.61"/>
    <m/>
    <n v="6.1094841666666699"/>
    <n v="46.493174508333361"/>
    <m/>
    <n v="154.94821944281301"/>
    <n v="70.483692467938297"/>
    <m/>
    <n v="102.20853014457518"/>
    <m/>
    <n v="8.2099686265933105"/>
    <n v="12.449320429009502"/>
    <s v="$/ per net distributed"/>
    <m/>
    <m/>
    <s v="Sub-Saharan Africa"/>
    <x v="3"/>
    <x v="3"/>
    <x v="4"/>
  </r>
  <r>
    <s v="NC"/>
    <x v="3"/>
    <x v="4"/>
    <s v="LLIN, Voucher Scheme"/>
    <s v="F"/>
    <n v="7.69"/>
    <m/>
    <x v="4"/>
    <s v="US"/>
    <n v="2006"/>
    <n v="1"/>
    <n v="7.69"/>
    <m/>
    <n v="1251.89997292515"/>
    <n v="9627.1107917944046"/>
    <m/>
    <n v="197.07182063634701"/>
    <n v="100"/>
    <m/>
    <n v="18972.322512067476"/>
    <m/>
    <n v="1583.00278737484"/>
    <n v="11.985021544737817"/>
    <s v="$/ per net distributed"/>
    <m/>
    <m/>
    <s v="Sub-Saharan Africa"/>
    <x v="0"/>
    <x v="0"/>
    <x v="4"/>
  </r>
  <r>
    <s v="NC"/>
    <x v="3"/>
    <x v="4"/>
    <s v="LLIN, Children &lt;5 - Free &amp; Subsidized"/>
    <s v="F"/>
    <n v="7.74"/>
    <m/>
    <x v="4"/>
    <s v="US"/>
    <n v="2008"/>
    <n v="1"/>
    <n v="7.74"/>
    <m/>
    <n v="1196.3107092104599"/>
    <n v="9259.4448892889595"/>
    <m/>
    <n v="197.07182063634701"/>
    <n v="114.78590511399599"/>
    <m/>
    <n v="15897.210207140637"/>
    <m/>
    <n v="1583.00278737484"/>
    <n v="10.042439807388874"/>
    <s v="$/ per net distributed"/>
    <m/>
    <m/>
    <s v="Sub-Saharan Africa"/>
    <x v="0"/>
    <x v="0"/>
    <x v="4"/>
  </r>
  <r>
    <s v="NC"/>
    <x v="3"/>
    <x v="4"/>
    <s v="LLIN, All household members"/>
    <s v="F"/>
    <n v="7.76"/>
    <m/>
    <x v="4"/>
    <s v="US"/>
    <n v="2009"/>
    <n v="1"/>
    <n v="7.76"/>
    <m/>
    <n v="1320.3120607404101"/>
    <n v="10245.621591345582"/>
    <m/>
    <n v="197.07182063634701"/>
    <n v="126.584052425018"/>
    <m/>
    <n v="15950.850536670625"/>
    <m/>
    <n v="1583.00278737484"/>
    <n v="10.07632498431831"/>
    <s v="$/ per net distributed"/>
    <m/>
    <m/>
    <s v="Sub-Saharan Africa"/>
    <x v="0"/>
    <x v="0"/>
    <x v="4"/>
  </r>
  <r>
    <m/>
    <x v="1"/>
    <x v="1"/>
    <s v="Private sector artemether-lumefantrine"/>
    <s v="F"/>
    <n v="8.6240000000000006"/>
    <m/>
    <x v="1"/>
    <s v="US"/>
    <n v="2009"/>
    <n v="1"/>
    <n v="8.6240000000000006"/>
    <m/>
    <n v="3385.65"/>
    <n v="29197.845600000004"/>
    <m/>
    <n v="214.26197029566001"/>
    <n v="128.2125477795"/>
    <m/>
    <n v="48793.881995103315"/>
    <m/>
    <n v="4344.0376417010802"/>
    <n v="11.232380108013091"/>
    <s v="$/ per patient treated"/>
    <m/>
    <m/>
    <s v="Sub-Saharan Africa"/>
    <x v="0"/>
    <x v="0"/>
    <x v="1"/>
  </r>
  <r>
    <s v="NC"/>
    <x v="3"/>
    <x v="4"/>
    <s v="LLIN, ANC Clinics - Free &amp; Subsidized"/>
    <s v="F"/>
    <n v="7.95"/>
    <m/>
    <x v="4"/>
    <s v="US"/>
    <n v="2006"/>
    <n v="1"/>
    <n v="7.95"/>
    <m/>
    <n v="1251.89997292515"/>
    <n v="9952.6047847549435"/>
    <m/>
    <n v="197.07182063634701"/>
    <n v="100"/>
    <m/>
    <n v="19613.779450056751"/>
    <m/>
    <n v="1583.00278737484"/>
    <n v="12.390236837537794"/>
    <s v="$/ per net distributed"/>
    <m/>
    <m/>
    <s v="Sub-Saharan Africa"/>
    <x v="0"/>
    <x v="0"/>
    <x v="4"/>
  </r>
  <r>
    <m/>
    <x v="5"/>
    <x v="7"/>
    <s v="Mobile Malaria Clinics, RDT, ICT &amp; ACT"/>
    <s v="F"/>
    <n v="271.72000000000003"/>
    <m/>
    <x v="0"/>
    <s v="Thailand"/>
    <n v="2000"/>
    <n v="40.111803333333299"/>
    <n v="6.7740659212446346"/>
    <m/>
    <n v="40.111803333333299"/>
    <n v="271.72000000000003"/>
    <m/>
    <n v="123.556765594608"/>
    <n v="87.951484883617198"/>
    <m/>
    <n v="381.72004022208989"/>
    <m/>
    <n v="31.0830916666667"/>
    <n v="12.280632966489749"/>
    <s v="$/ per person"/>
    <m/>
    <m/>
    <s v="East Asia &amp; Pacific"/>
    <x v="3"/>
    <x v="3"/>
    <x v="0"/>
  </r>
  <r>
    <s v="NC"/>
    <x v="3"/>
    <x v="4"/>
    <s v="Government - Discount Voucher &amp; NGO-UNICEF, LLIN"/>
    <s v="E"/>
    <n v="8.0500000000000007"/>
    <m/>
    <x v="4"/>
    <s v="US"/>
    <n v="2005"/>
    <n v="1"/>
    <n v="8.0500000000000007"/>
    <m/>
    <n v="527.46814284000004"/>
    <n v="4246.1185498620007"/>
    <m/>
    <n v="120.095973490285"/>
    <n v="98.324063774564394"/>
    <m/>
    <n v="5186.3371104149974"/>
    <m/>
    <n v="510.52713590196998"/>
    <n v="10.15878833012877"/>
    <s v="$/ per net distributed"/>
    <m/>
    <m/>
    <s v="Multiple"/>
    <x v="1"/>
    <x v="1"/>
    <x v="4"/>
  </r>
  <r>
    <s v="NC"/>
    <x v="3"/>
    <x v="4"/>
    <s v="LLN, ANC"/>
    <s v="F"/>
    <n v="8.08"/>
    <m/>
    <x v="4"/>
    <s v="US"/>
    <n v="2006"/>
    <n v="1"/>
    <n v="8.08"/>
    <m/>
    <n v="522.89010961083295"/>
    <n v="4224.95208565553"/>
    <m/>
    <n v="122.729764173619"/>
    <n v="100"/>
    <m/>
    <n v="5185.27373117343"/>
    <m/>
    <n v="510.52713590196998"/>
    <n v="10.156705425681999"/>
    <s v="$/ per net distributed"/>
    <m/>
    <m/>
    <s v="Sub-Saharan Africa"/>
    <x v="0"/>
    <x v="0"/>
    <x v="4"/>
  </r>
  <r>
    <m/>
    <x v="5"/>
    <x v="7"/>
    <s v="Mobile Malaria Clinics, RDT, ICT &amp; ACT"/>
    <s v="F"/>
    <n v="278.86"/>
    <m/>
    <x v="0"/>
    <s v="Thailand"/>
    <n v="2000"/>
    <n v="40.111803333333299"/>
    <n v="6.952068389512287"/>
    <m/>
    <n v="40.111803333333299"/>
    <n v="278.86"/>
    <m/>
    <n v="123.556765594608"/>
    <n v="87.951484883617198"/>
    <m/>
    <n v="391.75051676848216"/>
    <m/>
    <n v="31.0830916666667"/>
    <n v="12.603331771806754"/>
    <s v="$/ per person"/>
    <m/>
    <m/>
    <s v="East Asia &amp; Pacific"/>
    <x v="3"/>
    <x v="3"/>
    <x v="0"/>
  </r>
  <r>
    <s v="NC"/>
    <x v="3"/>
    <x v="4"/>
    <s v="ANC based delivery LLIN (Permanet, Olyset)"/>
    <s v="F"/>
    <n v="8.34"/>
    <m/>
    <x v="4"/>
    <s v="US"/>
    <n v="2007"/>
    <n v="1"/>
    <n v="8.34"/>
    <m/>
    <n v="67.317638124285693"/>
    <n v="561.4291019565427"/>
    <m/>
    <n v="224.602657227321"/>
    <n v="114.453734208171"/>
    <m/>
    <n v="1101.7418436941282"/>
    <m/>
    <n v="84.529601757352907"/>
    <n v="13.033799057243185"/>
    <s v="$/ per net distributed"/>
    <m/>
    <m/>
    <s v="Sub-Saharan Africa"/>
    <x v="0"/>
    <x v="0"/>
    <x v="4"/>
  </r>
  <r>
    <s v="CB"/>
    <x v="5"/>
    <x v="7"/>
    <s v="Community Health Worker based treatment AS+AQ, RDT"/>
    <s v="F"/>
    <n v="4.4000000000000004"/>
    <m/>
    <x v="0"/>
    <s v="Euro Area"/>
    <n v="2004"/>
    <n v="0.805365"/>
    <n v="5.463361333060166"/>
    <m/>
    <n v="2.5790500000000001"/>
    <n v="14.090282046028822"/>
    <m/>
    <n v="279.65287928785"/>
    <n v="84.996661348102705"/>
    <m/>
    <n v="46.359326138847401"/>
    <m/>
    <n v="3.5729583333333301"/>
    <n v="12.975053670888252"/>
    <s v="$/ per person"/>
    <m/>
    <m/>
    <s v="Sub-Saharan Africa"/>
    <x v="2"/>
    <x v="2"/>
    <x v="0"/>
  </r>
  <r>
    <m/>
    <x v="4"/>
    <x v="7"/>
    <s v="RDT, First Response Malaria Combo"/>
    <s v="F"/>
    <n v="12.22"/>
    <m/>
    <x v="0"/>
    <s v="US"/>
    <n v="2010"/>
    <n v="1"/>
    <n v="12.22"/>
    <m/>
    <n v="1.7592267105871799"/>
    <n v="21.497750403375338"/>
    <m/>
    <n v="141.272723602556"/>
    <n v="119.662260364039"/>
    <m/>
    <n v="25.380146936665057"/>
    <m/>
    <n v="1.9530686111248701"/>
    <n v="12.995010411870455"/>
    <s v="$/ per person"/>
    <m/>
    <m/>
    <s v="Latin America &amp; Caribbean"/>
    <x v="3"/>
    <x v="3"/>
    <x v="0"/>
  </r>
  <r>
    <s v="NC"/>
    <x v="3"/>
    <x v="4"/>
    <s v="LLIN, Voucher Scheme"/>
    <s v="E"/>
    <n v="8.49"/>
    <m/>
    <x v="4"/>
    <s v="US"/>
    <n v="2006"/>
    <n v="1"/>
    <n v="8.49"/>
    <m/>
    <n v="1251.89997292515"/>
    <n v="10628.630770134523"/>
    <m/>
    <n v="197.07182063634701"/>
    <n v="100"/>
    <m/>
    <n v="20946.036167419094"/>
    <m/>
    <n v="1583.00278737484"/>
    <n v="13.231837830276209"/>
    <s v="$/ per net distributed"/>
    <m/>
    <m/>
    <s v="Sub-Saharan Africa"/>
    <x v="0"/>
    <x v="0"/>
    <x v="4"/>
  </r>
  <r>
    <s v="NC"/>
    <x v="3"/>
    <x v="4"/>
    <s v="ITN, Community targeted by Health Centre - Twice Yearly"/>
    <s v="F"/>
    <n v="8.5"/>
    <m/>
    <x v="6"/>
    <s v="US"/>
    <n v="2001"/>
    <n v="1"/>
    <n v="8.5"/>
    <m/>
    <n v="2299.63315583333"/>
    <n v="19546.881824583306"/>
    <m/>
    <n v="133.93318359086501"/>
    <n v="73.071113827718094"/>
    <m/>
    <n v="35827.784399363853"/>
    <m/>
    <n v="1796.8959123110001"/>
    <n v="19.938708833326633"/>
    <s v="$/ per person protected"/>
    <m/>
    <m/>
    <s v="Latin America &amp; Caribbean"/>
    <x v="3"/>
    <x v="3"/>
    <x v="6"/>
  </r>
  <r>
    <m/>
    <x v="4"/>
    <x v="7"/>
    <s v="RDT, Parascreen"/>
    <s v="F"/>
    <n v="12.32"/>
    <m/>
    <x v="0"/>
    <s v="US"/>
    <n v="2010"/>
    <n v="1"/>
    <n v="12.32"/>
    <m/>
    <n v="1.7592267105871799"/>
    <n v="21.673673074434056"/>
    <m/>
    <n v="141.272723602556"/>
    <n v="119.662260364039"/>
    <m/>
    <n v="25.587840446785066"/>
    <m/>
    <n v="1.9530686111248701"/>
    <n v="13.101352559267104"/>
    <s v="$/ per person"/>
    <m/>
    <m/>
    <s v="Latin America &amp; Caribbean"/>
    <x v="3"/>
    <x v="3"/>
    <x v="0"/>
  </r>
  <r>
    <m/>
    <x v="4"/>
    <x v="7"/>
    <s v="RDT, SD Bioline FK60"/>
    <s v="F"/>
    <n v="12.33"/>
    <m/>
    <x v="0"/>
    <s v="US"/>
    <n v="2010"/>
    <n v="1"/>
    <n v="12.33"/>
    <m/>
    <n v="1.7592267105871799"/>
    <n v="21.691265341539928"/>
    <m/>
    <n v="141.272723602556"/>
    <n v="119.662260364039"/>
    <m/>
    <n v="25.608609797797069"/>
    <m/>
    <n v="1.9530686111248701"/>
    <n v="13.11198677400677"/>
    <s v="$/ per person"/>
    <m/>
    <m/>
    <s v="Latin America &amp; Caribbean"/>
    <x v="3"/>
    <x v="3"/>
    <x v="0"/>
  </r>
  <r>
    <s v="CB"/>
    <x v="4"/>
    <x v="7"/>
    <s v="Cost per patient screened (RDT), when using volunteers who require training, and are able to screen 8 households per day, per team in mass screening"/>
    <s v="F"/>
    <n v="7.8"/>
    <m/>
    <x v="0"/>
    <s v="US"/>
    <n v="2007"/>
    <n v="1"/>
    <n v="7.8"/>
    <m/>
    <e v="#N/A"/>
    <e v="#N/A"/>
    <m/>
    <e v="#N/A"/>
    <e v="#N/A"/>
    <s v="Sub-Saharan Africa"/>
    <e v="#N/A"/>
    <m/>
    <e v="#N/A"/>
    <n v="13.124775442797697"/>
    <s v="$/ per person"/>
    <m/>
    <m/>
    <s v="Multiple"/>
    <x v="1"/>
    <x v="1"/>
    <x v="0"/>
  </r>
  <r>
    <s v="NC"/>
    <x v="3"/>
    <x v="4"/>
    <s v="LLIN - mass campaign through community organizations"/>
    <s v="E"/>
    <n v="8.52"/>
    <m/>
    <x v="4"/>
    <s v="US"/>
    <n v="2012"/>
    <n v="1"/>
    <n v="8.52"/>
    <m/>
    <n v="84.529601757352907"/>
    <n v="720.19220697264677"/>
    <m/>
    <n v="224.602657227321"/>
    <n v="205.344625397953"/>
    <m/>
    <n v="787.73468303338279"/>
    <m/>
    <n v="84.529601757352907"/>
    <n v="9.3190393265381832"/>
    <s v="$/ per net distributed"/>
    <m/>
    <m/>
    <s v="Sub-Saharan Africa"/>
    <x v="0"/>
    <x v="0"/>
    <x v="4"/>
  </r>
  <r>
    <m/>
    <x v="4"/>
    <x v="6"/>
    <s v="Thick smear Microscopy, shared-use"/>
    <s v="F"/>
    <n v="12.77"/>
    <m/>
    <x v="0"/>
    <s v="US"/>
    <n v="2010"/>
    <n v="1"/>
    <n v="12.77"/>
    <m/>
    <n v="1.7592267105871799"/>
    <n v="22.465325094198288"/>
    <m/>
    <n v="141.272723602556"/>
    <n v="119.662260364039"/>
    <m/>
    <n v="26.522461242325107"/>
    <m/>
    <n v="1.9530686111248701"/>
    <n v="13.579892222552024"/>
    <s v="$/ per person"/>
    <m/>
    <m/>
    <s v="Latin America &amp; Caribbean"/>
    <x v="3"/>
    <x v="3"/>
    <x v="0"/>
  </r>
  <r>
    <s v="NC"/>
    <x v="3"/>
    <x v="4"/>
    <s v="LLN, ANC"/>
    <s v="F"/>
    <n v="9.52"/>
    <m/>
    <x v="4"/>
    <s v="US"/>
    <n v="2005"/>
    <n v="1"/>
    <n v="9.52"/>
    <m/>
    <n v="527.46814284000004"/>
    <n v="5021.4967198368004"/>
    <m/>
    <n v="136.62532253500001"/>
    <n v="96.998394277789998"/>
    <m/>
    <n v="7072.9377951490214"/>
    <m/>
    <n v="510.52713590196998"/>
    <n v="13.854185796907664"/>
    <s v="$/ per net distributed"/>
    <m/>
    <m/>
    <s v="Sub-Saharan Africa"/>
    <x v="0"/>
    <x v="0"/>
    <x v="4"/>
  </r>
  <r>
    <m/>
    <x v="5"/>
    <x v="10"/>
    <s v="Mobile Malaria Clinics, Microscopy &amp; ACT"/>
    <s v="F"/>
    <n v="304.70999999999998"/>
    <m/>
    <x v="0"/>
    <s v="Thailand"/>
    <n v="2000"/>
    <n v="40.111803333333299"/>
    <n v="7.5965171016577804"/>
    <m/>
    <n v="40.111803333333299"/>
    <n v="304.70999999999998"/>
    <m/>
    <n v="123.556765594608"/>
    <n v="87.951484883617198"/>
    <m/>
    <n v="428.06533731809577"/>
    <m/>
    <n v="31.0830916666667"/>
    <n v="13.771646073969862"/>
    <s v="$/ per person"/>
    <m/>
    <m/>
    <s v="East Asia &amp; Pacific"/>
    <x v="3"/>
    <x v="3"/>
    <x v="0"/>
  </r>
  <r>
    <s v="NC"/>
    <x v="3"/>
    <x v="4"/>
    <s v="ITN, Community Distribution "/>
    <s v="F"/>
    <n v="10.11"/>
    <m/>
    <x v="4"/>
    <s v="US"/>
    <n v="1999"/>
    <n v="1"/>
    <n v="10.11"/>
    <m/>
    <n v="6.1094841666666699"/>
    <n v="61.766884925000028"/>
    <m/>
    <n v="154.94821944281301"/>
    <n v="70.483692467938297"/>
    <m/>
    <n v="135.78557684121614"/>
    <m/>
    <n v="8.2099686265933105"/>
    <n v="16.539110320274116"/>
    <s v="$/ per net distributed"/>
    <m/>
    <m/>
    <s v="Sub-Saharan Africa"/>
    <x v="3"/>
    <x v="3"/>
    <x v="4"/>
  </r>
  <r>
    <s v="CB"/>
    <x v="2"/>
    <x v="5"/>
    <s v="IPTc, AQ &amp; AS monthly (6 doses), Community based Volunteer"/>
    <s v="E"/>
    <n v="13.16"/>
    <m/>
    <x v="8"/>
    <s v="US"/>
    <n v="2008"/>
    <n v="1"/>
    <n v="13.16"/>
    <m/>
    <n v="1.05785833333333"/>
    <n v="13.921415666666624"/>
    <m/>
    <n v="224.242068249619"/>
    <n v="122.81939354868599"/>
    <m/>
    <n v="25.41754157757255"/>
    <m/>
    <n v="1.7958166666666699"/>
    <n v="14.15375079726355"/>
    <s v="$/ per person treated (all)"/>
    <m/>
    <m/>
    <s v="Sub-Saharan Africa"/>
    <x v="2"/>
    <x v="2"/>
    <x v="8"/>
  </r>
  <r>
    <m/>
    <x v="1"/>
    <x v="1"/>
    <s v="Hospital treatment for Malaria, AL"/>
    <s v="F"/>
    <n v="9.7899999999999991"/>
    <m/>
    <x v="1"/>
    <s v="US"/>
    <n v="2005"/>
    <n v="1"/>
    <n v="9.7899999999999991"/>
    <m/>
    <n v="1128.9341791619199"/>
    <n v="11052.265613995196"/>
    <m/>
    <n v="197.07182063634701"/>
    <n v="95.206749465219204"/>
    <m/>
    <n v="22877.47579810215"/>
    <m/>
    <n v="1583.00278737484"/>
    <n v="14.451949156729427"/>
    <s v="$/ per patient treated"/>
    <m/>
    <m/>
    <s v="Sub-Saharan Africa"/>
    <x v="0"/>
    <x v="0"/>
    <x v="1"/>
  </r>
  <r>
    <m/>
    <x v="1"/>
    <x v="1"/>
    <s v="Hospital treatment for Malaria, AQ+Artesunate"/>
    <s v="F"/>
    <n v="10.15"/>
    <m/>
    <x v="1"/>
    <s v="US"/>
    <n v="2005"/>
    <n v="1"/>
    <n v="10.15"/>
    <m/>
    <n v="1128.9341791619199"/>
    <n v="11458.681918493488"/>
    <m/>
    <n v="197.07182063634701"/>
    <n v="95.206749465219204"/>
    <m/>
    <n v="23718.731292210097"/>
    <m/>
    <n v="1583.00278737484"/>
    <n v="14.983379360654107"/>
    <s v="$/ per patient treated"/>
    <m/>
    <m/>
    <s v="Sub-Saharan Africa"/>
    <x v="0"/>
    <x v="0"/>
    <x v="1"/>
  </r>
  <r>
    <s v="CB"/>
    <x v="5"/>
    <x v="10"/>
    <s v="Community Health Worker based treatment AS+AQ, Presumptive"/>
    <s v="F"/>
    <n v="5"/>
    <m/>
    <x v="0"/>
    <s v="Euro Area"/>
    <n v="2004"/>
    <n v="0.805365"/>
    <n v="6.2083651512047329"/>
    <m/>
    <n v="2.5790500000000001"/>
    <n v="16.011684143214566"/>
    <m/>
    <n v="279.65287928785"/>
    <n v="84.996661348102705"/>
    <m/>
    <n v="52.681052430508394"/>
    <m/>
    <n v="3.5729583333333301"/>
    <n v="14.744379171463921"/>
    <s v="$/ per person"/>
    <m/>
    <m/>
    <s v="Sub-Saharan Africa"/>
    <x v="2"/>
    <x v="2"/>
    <x v="0"/>
  </r>
  <r>
    <s v="CB"/>
    <x v="1"/>
    <x v="1"/>
    <s v="Malaria Treatment with Village worker, ACT"/>
    <s v="F"/>
    <n v="11.28"/>
    <m/>
    <x v="1"/>
    <s v="US"/>
    <n v="2005"/>
    <n v="1"/>
    <n v="11.28"/>
    <m/>
    <n v="4092.5"/>
    <n v="46163.399999999994"/>
    <m/>
    <n v="160.22661479273"/>
    <n v="94.029807673230295"/>
    <m/>
    <n v="78662.346465997063"/>
    <m/>
    <n v="4033"/>
    <n v="19.504673063723548"/>
    <s v="$/ per patient treated"/>
    <m/>
    <m/>
    <s v="East Asia &amp; Pacific"/>
    <x v="0"/>
    <x v="0"/>
    <x v="1"/>
  </r>
  <r>
    <s v="CB"/>
    <x v="2"/>
    <x v="5"/>
    <s v="IPTc, AQ &amp; AS monthly (6 doses), Community based Volunteer"/>
    <s v="E"/>
    <n v="14.79"/>
    <m/>
    <x v="2"/>
    <s v="US"/>
    <n v="2008"/>
    <n v="1"/>
    <n v="14.79"/>
    <m/>
    <n v="1.05785833333333"/>
    <n v="15.64572474999995"/>
    <m/>
    <n v="224.242068249619"/>
    <n v="122.81939354868599"/>
    <m/>
    <n v="28.5657629127886"/>
    <m/>
    <n v="1.7958166666666699"/>
    <n v="15.90683695224376"/>
    <s v="$/ per person treated (compliant)"/>
    <m/>
    <m/>
    <s v="Sub-Saharan Africa"/>
    <x v="2"/>
    <x v="2"/>
    <x v="2"/>
  </r>
  <r>
    <m/>
    <x v="4"/>
    <x v="6"/>
    <s v="Microscopy per patient diagnosed"/>
    <s v="F"/>
    <n v="8.1999999999999993"/>
    <m/>
    <x v="0"/>
    <s v="US"/>
    <n v="2005"/>
    <n v="1"/>
    <n v="8.1999999999999993"/>
    <m/>
    <n v="4.4635033105158701"/>
    <n v="36.600727146230135"/>
    <m/>
    <n v="189.33530292592201"/>
    <n v="84.513394065121304"/>
    <m/>
    <n v="81.99658572700055"/>
    <m/>
    <n v="5.1472526651441299"/>
    <n v="15.93016528647609"/>
    <s v="$/ per person"/>
    <m/>
    <m/>
    <s v="Sub-Saharan Africa"/>
    <x v="2"/>
    <x v="2"/>
    <x v="0"/>
  </r>
  <r>
    <s v="NC"/>
    <x v="3"/>
    <x v="4"/>
    <s v="Government - Discount Voucher &amp; NGO-UNICEF, LLIN"/>
    <s v="F"/>
    <n v="10.34"/>
    <m/>
    <x v="4"/>
    <s v="US"/>
    <n v="2005"/>
    <n v="1"/>
    <n v="10.34"/>
    <m/>
    <n v="527.46814284000004"/>
    <n v="5454.0205969655999"/>
    <m/>
    <n v="120.095973490285"/>
    <n v="98.324063774564394"/>
    <m/>
    <n v="6661.7050585951629"/>
    <m/>
    <n v="510.52713590196998"/>
    <n v="13.048679668761672"/>
    <s v="$/ per net distributed"/>
    <m/>
    <m/>
    <s v="Multiple"/>
    <x v="1"/>
    <x v="1"/>
    <x v="4"/>
  </r>
  <r>
    <m/>
    <x v="4"/>
    <x v="7"/>
    <s v="RDT, CareStart"/>
    <s v="F"/>
    <n v="15.26"/>
    <m/>
    <x v="0"/>
    <s v="US"/>
    <n v="2010"/>
    <n v="1"/>
    <n v="15.26"/>
    <m/>
    <n v="1.7592267105871799"/>
    <n v="26.845799603560366"/>
    <m/>
    <n v="141.272723602556"/>
    <n v="119.662260364039"/>
    <m/>
    <n v="31.694029644313321"/>
    <m/>
    <n v="1.9530686111248701"/>
    <n v="16.227811692728572"/>
    <s v="$/ per person"/>
    <m/>
    <m/>
    <s v="Latin America &amp; Caribbean"/>
    <x v="3"/>
    <x v="3"/>
    <x v="0"/>
  </r>
  <r>
    <s v="NC"/>
    <x v="3"/>
    <x v="4"/>
    <s v="LLIH (hammocks) (Long-Lasting Insecticide-Treated Hammocks)"/>
    <s v="F"/>
    <n v="11.76"/>
    <m/>
    <x v="4"/>
    <s v="US"/>
    <n v="2012"/>
    <n v="1"/>
    <n v="11.76"/>
    <m/>
    <n v="20828"/>
    <n v="244937.28"/>
    <m/>
    <n v="216.05085005530401"/>
    <n v="198.04060913705601"/>
    <m/>
    <n v="267212.40550018178"/>
    <m/>
    <n v="20828"/>
    <n v="12.829479810840301"/>
    <s v="$/ per net distributed"/>
    <m/>
    <m/>
    <s v="East Asia &amp; Pacific"/>
    <x v="2"/>
    <x v="2"/>
    <x v="4"/>
  </r>
  <r>
    <m/>
    <x v="1"/>
    <x v="1"/>
    <s v="Hospital treatment for Malaria, AQ+SP"/>
    <s v="F"/>
    <n v="11.31"/>
    <m/>
    <x v="1"/>
    <s v="US"/>
    <n v="2005"/>
    <n v="1"/>
    <n v="11.31"/>
    <m/>
    <n v="1128.9341791619199"/>
    <n v="12768.245566321315"/>
    <m/>
    <n v="197.07182063634701"/>
    <n v="95.206749465219204"/>
    <m/>
    <n v="26429.443439891249"/>
    <m/>
    <n v="1583.00278737484"/>
    <n v="16.695765573300289"/>
    <s v="$/ per patient treated"/>
    <m/>
    <m/>
    <s v="Sub-Saharan Africa"/>
    <x v="0"/>
    <x v="0"/>
    <x v="1"/>
  </r>
  <r>
    <m/>
    <x v="5"/>
    <x v="6"/>
    <s v="Microscopy, ACT Treatment"/>
    <s v="F"/>
    <n v="8.8000000000000007"/>
    <m/>
    <x v="0"/>
    <s v="US"/>
    <n v="2005"/>
    <n v="1"/>
    <n v="8.8000000000000007"/>
    <m/>
    <n v="4.4635033105158701"/>
    <n v="39.278829132539663"/>
    <m/>
    <n v="189.33530292592201"/>
    <n v="84.513394065121304"/>
    <m/>
    <n v="87.996335902146953"/>
    <m/>
    <n v="5.1472526651441299"/>
    <n v="17.095787136706051"/>
    <s v="$/ per person"/>
    <m/>
    <m/>
    <s v="Sub-Saharan Africa"/>
    <x v="2"/>
    <x v="2"/>
    <x v="0"/>
  </r>
  <r>
    <m/>
    <x v="4"/>
    <x v="7"/>
    <s v="RDT, ICT BinaxNOW"/>
    <s v="F"/>
    <n v="16.329999999999998"/>
    <m/>
    <x v="0"/>
    <s v="US"/>
    <n v="2010"/>
    <n v="1"/>
    <n v="16.329999999999998"/>
    <m/>
    <n v="1.7592267105871799"/>
    <n v="28.728172183888645"/>
    <m/>
    <n v="141.272723602556"/>
    <n v="119.662260364039"/>
    <m/>
    <n v="33.916350202597407"/>
    <m/>
    <n v="1.9530686111248701"/>
    <n v="17.365672669872708"/>
    <s v="$/ per person"/>
    <m/>
    <m/>
    <s v="Latin America &amp; Caribbean"/>
    <x v="3"/>
    <x v="3"/>
    <x v="0"/>
  </r>
  <r>
    <s v="CB"/>
    <x v="5"/>
    <x v="7"/>
    <s v="Community Health Worker based treatment AS+AQ, RDT"/>
    <s v="F"/>
    <n v="6"/>
    <m/>
    <x v="0"/>
    <s v="Euro Area"/>
    <n v="2004"/>
    <n v="0.805365"/>
    <n v="7.45003818144568"/>
    <m/>
    <n v="2.5790500000000001"/>
    <n v="19.214020971857483"/>
    <m/>
    <n v="279.65287928785"/>
    <n v="84.996661348102705"/>
    <m/>
    <n v="63.217262916610082"/>
    <m/>
    <n v="3.5729583333333301"/>
    <n v="17.693255005756708"/>
    <s v="$/ per person"/>
    <m/>
    <m/>
    <s v="Sub-Saharan Africa"/>
    <x v="2"/>
    <x v="2"/>
    <x v="0"/>
  </r>
  <r>
    <s v="Otpt"/>
    <x v="1"/>
    <x v="1"/>
    <s v="Outpatient treatment (in Manguzi Subdistrict) for Uncomplicated Malaria, AL"/>
    <s v="E"/>
    <n v="13.5"/>
    <m/>
    <x v="1"/>
    <s v="US"/>
    <n v="2002"/>
    <n v="1"/>
    <n v="13.5"/>
    <m/>
    <n v="10.540746666666699"/>
    <n v="142.30008000000043"/>
    <m/>
    <n v="154.94821944281301"/>
    <n v="82.546709198619894"/>
    <m/>
    <n v="267.11112092326215"/>
    <m/>
    <n v="8.2099686265933105"/>
    <n v="32.534974623173284"/>
    <s v="$/ per patient treated"/>
    <m/>
    <m/>
    <s v="Sub-Saharan Africa"/>
    <x v="3"/>
    <x v="3"/>
    <x v="1"/>
  </r>
  <r>
    <m/>
    <x v="5"/>
    <x v="10"/>
    <s v="Health post based Presumptive treatment, AL"/>
    <s v="F"/>
    <n v="11.08"/>
    <m/>
    <x v="0"/>
    <s v="US"/>
    <n v="2007"/>
    <n v="1"/>
    <n v="11.08"/>
    <m/>
    <n v="8.9659499999999994"/>
    <n v="99.342725999999999"/>
    <m/>
    <n v="364.73876224138598"/>
    <n v="112.31"/>
    <m/>
    <n v="322.62615011063264"/>
    <m/>
    <n v="17.704761378267399"/>
    <n v="18.222564157608833"/>
    <s v="$/ per person"/>
    <m/>
    <m/>
    <s v="Sub-Saharan Africa"/>
    <x v="0"/>
    <x v="0"/>
    <x v="0"/>
  </r>
  <r>
    <m/>
    <x v="5"/>
    <x v="6"/>
    <s v="Mobile Malaria Clinics, Microscopy &amp; ACT"/>
    <s v="F"/>
    <n v="403.44"/>
    <m/>
    <x v="0"/>
    <s v="Thailand"/>
    <n v="2000"/>
    <n v="40.111803333333299"/>
    <n v="10.057887366652933"/>
    <m/>
    <n v="40.111803333333299"/>
    <n v="403.44"/>
    <m/>
    <n v="123.556765594608"/>
    <n v="87.951484883617198"/>
    <m/>
    <n v="566.76406973060477"/>
    <m/>
    <n v="31.0830916666667"/>
    <n v="18.233838377744089"/>
    <s v="$/ per person"/>
    <m/>
    <m/>
    <s v="East Asia &amp; Pacific"/>
    <x v="3"/>
    <x v="3"/>
    <x v="0"/>
  </r>
  <r>
    <m/>
    <x v="5"/>
    <x v="6"/>
    <s v="Microscopy, ACT Treatment per patient diagnosed and treated"/>
    <s v="F"/>
    <n v="9.4"/>
    <m/>
    <x v="0"/>
    <s v="US"/>
    <n v="2005"/>
    <n v="1"/>
    <n v="9.4"/>
    <m/>
    <n v="4.4635033105158701"/>
    <n v="41.956931118849184"/>
    <m/>
    <n v="189.33530292592201"/>
    <n v="84.513394065121304"/>
    <m/>
    <n v="93.996086077293327"/>
    <m/>
    <n v="5.1472526651441299"/>
    <n v="18.261408986936008"/>
    <s v="$/ per person"/>
    <m/>
    <m/>
    <s v="Sub-Saharan Africa"/>
    <x v="2"/>
    <x v="2"/>
    <x v="0"/>
  </r>
  <r>
    <s v="CB"/>
    <x v="4"/>
    <x v="7"/>
    <s v="Cost per patient screened (RDT), when using volunteers who require training, and are able to screen 5 households per day, per team in mass screening"/>
    <s v="F"/>
    <n v="11.08"/>
    <m/>
    <x v="0"/>
    <s v="US"/>
    <n v="2007"/>
    <n v="1"/>
    <n v="11.08"/>
    <m/>
    <e v="#N/A"/>
    <e v="#N/A"/>
    <m/>
    <e v="#N/A"/>
    <e v="#N/A"/>
    <s v="Sub-Saharan Africa"/>
    <e v="#N/A"/>
    <m/>
    <e v="#N/A"/>
    <n v="18.643911782845958"/>
    <s v="$/ per person"/>
    <m/>
    <m/>
    <s v="Multiple"/>
    <x v="1"/>
    <x v="1"/>
    <x v="0"/>
  </r>
  <r>
    <s v="CB"/>
    <x v="1"/>
    <x v="1"/>
    <s v="Malaria Treatment with Outreach team, ACT"/>
    <s v="F"/>
    <n v="19.309999999999999"/>
    <m/>
    <x v="1"/>
    <s v="US"/>
    <n v="2005"/>
    <n v="1"/>
    <n v="19.309999999999999"/>
    <m/>
    <n v="4092.5"/>
    <n v="79026.174999999988"/>
    <m/>
    <n v="160.22661479273"/>
    <n v="94.029807673230295"/>
    <m/>
    <n v="134660.45303709249"/>
    <m/>
    <n v="4033"/>
    <n v="33.389648657845896"/>
    <s v="$/ per patient treated"/>
    <m/>
    <m/>
    <s v="East Asia &amp; Pacific"/>
    <x v="0"/>
    <x v="0"/>
    <x v="1"/>
  </r>
  <r>
    <s v="NC"/>
    <x v="3"/>
    <x v="4"/>
    <s v="ITN, Social Marketing"/>
    <s v="F"/>
    <n v="11.9"/>
    <m/>
    <x v="4"/>
    <s v="US"/>
    <n v="2000"/>
    <n v="1"/>
    <n v="11.9"/>
    <m/>
    <n v="800.40851666666697"/>
    <n v="9524.8613483333374"/>
    <m/>
    <n v="197.07182063634701"/>
    <n v="73.592668122201204"/>
    <m/>
    <n v="25506.369250098567"/>
    <m/>
    <n v="1583.00278737484"/>
    <n v="16.112649613458263"/>
    <s v="$/ per net distributed"/>
    <m/>
    <m/>
    <s v="Sub-Saharan Africa"/>
    <x v="0"/>
    <x v="0"/>
    <x v="4"/>
  </r>
  <r>
    <s v="NC"/>
    <x v="3"/>
    <x v="9"/>
    <s v="IRS, DDT"/>
    <s v="F"/>
    <n v="14.4"/>
    <m/>
    <x v="11"/>
    <s v="US"/>
    <n v="1994"/>
    <n v="1"/>
    <n v="14.4"/>
    <m/>
    <n v="25.1499518885845"/>
    <n v="362.1593071956168"/>
    <m/>
    <n v="123.556765594608"/>
    <n v="65.370552037813198"/>
    <m/>
    <n v="684.51667046028138"/>
    <m/>
    <n v="31.0830916666667"/>
    <n v="22.02215525408473"/>
    <s v="$/ per house sprayed"/>
    <m/>
    <m/>
    <s v="East Asia &amp; Pacific"/>
    <x v="3"/>
    <x v="3"/>
    <x v="11"/>
  </r>
  <r>
    <s v="NC"/>
    <x v="3"/>
    <x v="11"/>
    <s v="River Basins below Dams, Larvicide, Temephos"/>
    <s v="F"/>
    <n v="938.16"/>
    <m/>
    <x v="10"/>
    <s v="Sri Lanka"/>
    <n v="2001"/>
    <n v="89.383013333333295"/>
    <n v="10.495954041081038"/>
    <m/>
    <n v="89.383013333333295"/>
    <n v="938.16"/>
    <m/>
    <n v="197.01893574081001"/>
    <n v="62.6251356149522"/>
    <m/>
    <n v="2951.4552414073746"/>
    <m/>
    <n v="127.60335350681"/>
    <n v="23.129919083591012"/>
    <s v="$/ per intervention"/>
    <m/>
    <m/>
    <s v="South Asia"/>
    <x v="2"/>
    <x v="2"/>
    <x v="10"/>
  </r>
  <r>
    <s v="Inpt"/>
    <x v="1"/>
    <x v="1"/>
    <s v="2005 &lt;6 (estimates per) inpatient uncomplicated malaria"/>
    <s v="F"/>
    <n v="20.260000000000002"/>
    <m/>
    <x v="1"/>
    <s v="US"/>
    <n v="2008"/>
    <n v="1"/>
    <n v="20.260000000000002"/>
    <m/>
    <n v="3.7456606900876399"/>
    <n v="75.887085581175597"/>
    <m/>
    <n v="189.33530292592201"/>
    <n v="120.63816944307599"/>
    <m/>
    <n v="119.10081529757417"/>
    <m/>
    <n v="5.1472526651441299"/>
    <n v="23.138715552880129"/>
    <s v="$/ per patient treated"/>
    <m/>
    <m/>
    <s v="Sub-Saharan Africa"/>
    <x v="2"/>
    <x v="2"/>
    <x v="1"/>
  </r>
  <r>
    <s v="Inpt"/>
    <x v="1"/>
    <x v="3"/>
    <s v="Hospital Treatment for Severe Malaria, Quinine"/>
    <s v="E"/>
    <n v="26"/>
    <m/>
    <x v="1"/>
    <s v="US"/>
    <n v="2008"/>
    <n v="1"/>
    <n v="26"/>
    <m/>
    <n v="5.4414499999999997"/>
    <n v="141.4777"/>
    <m/>
    <n v="239.299598583669"/>
    <n v="162.02477352560501"/>
    <m/>
    <n v="208.95296491922272"/>
    <m/>
    <n v="640.653416666667"/>
    <n v="32.6156014286803"/>
    <s v="$/ per patient treated"/>
    <m/>
    <m/>
    <s v="Multiple"/>
    <x v="1"/>
    <x v="1"/>
    <x v="1"/>
  </r>
  <r>
    <s v="Inpt"/>
    <x v="1"/>
    <x v="3"/>
    <s v="Hospital Treatment for Severe Malaria, Artesunate"/>
    <s v="E"/>
    <n v="26.9"/>
    <m/>
    <x v="1"/>
    <s v="US"/>
    <n v="2008"/>
    <n v="1"/>
    <n v="26.9"/>
    <m/>
    <n v="5.4414499999999997"/>
    <n v="146.37500499999999"/>
    <m/>
    <n v="239.299598583669"/>
    <n v="162.02477352560501"/>
    <m/>
    <n v="216.18595216642655"/>
    <m/>
    <n v="640.653416666667"/>
    <n v="33.744603016596194"/>
    <s v="$/ per patient treated"/>
    <m/>
    <m/>
    <s v="Multiple"/>
    <x v="1"/>
    <x v="1"/>
    <x v="1"/>
  </r>
  <r>
    <s v="Inpt"/>
    <x v="1"/>
    <x v="3"/>
    <s v="Malaria hospitalization, children"/>
    <s v="F"/>
    <n v="27.49"/>
    <m/>
    <x v="1"/>
    <s v="US"/>
    <n v="2009"/>
    <n v="1"/>
    <n v="27.49"/>
    <m/>
    <n v="1.4088000000000001"/>
    <n v="38.727911999999996"/>
    <m/>
    <n v="224.242068249619"/>
    <n v="143.111789768596"/>
    <m/>
    <n v="60.682820750907283"/>
    <m/>
    <n v="1.7958166666666699"/>
    <n v="33.791211473465466"/>
    <s v="$/ per patient treated"/>
    <m/>
    <m/>
    <s v="Multiple"/>
    <x v="1"/>
    <x v="1"/>
    <x v="1"/>
  </r>
  <r>
    <m/>
    <x v="1"/>
    <x v="3"/>
    <s v="Cerebral malaria, children"/>
    <s v="F"/>
    <n v="27.49"/>
    <m/>
    <x v="1"/>
    <s v="US"/>
    <n v="2009"/>
    <n v="1"/>
    <n v="27.49"/>
    <m/>
    <n v="1.4088000000000001"/>
    <n v="38.727911999999996"/>
    <m/>
    <n v="224.242068249619"/>
    <n v="143.111789768596"/>
    <m/>
    <n v="60.682820750907283"/>
    <m/>
    <n v="1.7958166666666699"/>
    <n v="33.791211473465466"/>
    <s v="$/ per patient treated"/>
    <m/>
    <m/>
    <s v="Multiple"/>
    <x v="1"/>
    <x v="1"/>
    <x v="1"/>
  </r>
  <r>
    <s v="NC"/>
    <x v="3"/>
    <x v="4"/>
    <s v="ITN, Community targeted by Health Centre - Twice Yearly"/>
    <s v="F"/>
    <n v="12.4"/>
    <m/>
    <x v="4"/>
    <s v="US"/>
    <n v="2001"/>
    <n v="1"/>
    <n v="12.4"/>
    <m/>
    <n v="2299.63315583333"/>
    <n v="28515.451132333292"/>
    <m/>
    <n v="133.93318359086501"/>
    <n v="73.071113827718094"/>
    <m/>
    <n v="52266.414888483734"/>
    <m/>
    <n v="1796.8959123110001"/>
    <n v="29.087057592147083"/>
    <s v="$/ per net distributed"/>
    <m/>
    <m/>
    <s v="Latin America &amp; Caribbean"/>
    <x v="3"/>
    <x v="3"/>
    <x v="4"/>
  </r>
  <r>
    <s v="CB"/>
    <x v="5"/>
    <x v="10"/>
    <s v="Community Health Worker based treatment AS+AQ, Presumptive"/>
    <s v="F"/>
    <n v="10"/>
    <m/>
    <x v="0"/>
    <s v="Euro Area"/>
    <n v="2004"/>
    <n v="0.805365"/>
    <n v="12.416730302409466"/>
    <m/>
    <n v="2.5790500000000001"/>
    <n v="32.023368286429132"/>
    <m/>
    <n v="279.65287928785"/>
    <n v="84.996661348102705"/>
    <m/>
    <n v="105.36210486101679"/>
    <m/>
    <n v="3.5729583333333301"/>
    <n v="29.488758342927841"/>
    <s v="$/ per person"/>
    <m/>
    <m/>
    <s v="Sub-Saharan Africa"/>
    <x v="2"/>
    <x v="2"/>
    <x v="0"/>
  </r>
  <r>
    <m/>
    <x v="1"/>
    <x v="3"/>
    <s v="Hospital treatment for Malaria, SP"/>
    <s v="F"/>
    <n v="20.73"/>
    <m/>
    <x v="1"/>
    <s v="US"/>
    <n v="2005"/>
    <n v="1"/>
    <n v="20.73"/>
    <m/>
    <n v="1128.9341791619199"/>
    <n v="23402.8055340266"/>
    <m/>
    <n v="197.07182063634701"/>
    <n v="95.206749465219204"/>
    <m/>
    <n v="48442.295535715784"/>
    <m/>
    <n v="1583.00278737484"/>
    <n v="30.601522575996015"/>
    <s v="$/ per patient treated"/>
    <m/>
    <m/>
    <s v="Sub-Saharan Africa"/>
    <x v="0"/>
    <x v="0"/>
    <x v="1"/>
  </r>
  <r>
    <s v="Inpt"/>
    <x v="1"/>
    <x v="3"/>
    <s v="2004 &lt;6 inpatient malaria with anemia"/>
    <s v="F"/>
    <n v="31.03"/>
    <m/>
    <x v="1"/>
    <s v="US"/>
    <n v="2008"/>
    <n v="1"/>
    <n v="31.03"/>
    <m/>
    <n v="3.7456606900876399"/>
    <n v="116.22785121341947"/>
    <m/>
    <n v="189.33530292592201"/>
    <n v="120.63816944307599"/>
    <m/>
    <n v="182.41353892812074"/>
    <m/>
    <n v="5.1472526651441299"/>
    <n v="35.43901004964809"/>
    <s v="$/ per patient treated"/>
    <m/>
    <m/>
    <s v="Sub-Saharan Africa"/>
    <x v="2"/>
    <x v="2"/>
    <x v="1"/>
  </r>
  <r>
    <m/>
    <x v="1"/>
    <x v="3"/>
    <s v="Hospital treatment for Malaria, AQ"/>
    <s v="F"/>
    <n v="20.77"/>
    <m/>
    <x v="1"/>
    <s v="US"/>
    <n v="2005"/>
    <n v="1"/>
    <n v="20.77"/>
    <m/>
    <n v="1128.9341791619199"/>
    <n v="23447.962901193077"/>
    <m/>
    <n v="197.07182063634701"/>
    <n v="95.206749465219204"/>
    <m/>
    <n v="48535.768368394449"/>
    <m/>
    <n v="1583.00278737484"/>
    <n v="30.660570376432094"/>
    <s v="$/ per patient treated"/>
    <m/>
    <m/>
    <s v="Sub-Saharan Africa"/>
    <x v="0"/>
    <x v="0"/>
    <x v="1"/>
  </r>
  <r>
    <m/>
    <x v="1"/>
    <x v="1"/>
    <s v="Health Centre treatment for Uncomplicated Malaria, SP"/>
    <s v="F"/>
    <n v="20.8"/>
    <m/>
    <x v="1"/>
    <s v="US"/>
    <n v="1997"/>
    <n v="1"/>
    <n v="20.8"/>
    <m/>
    <n v="4.6079616666666698"/>
    <n v="95.845602666666736"/>
    <m/>
    <n v="154.94821944281301"/>
    <n v="60.7252132022655"/>
    <m/>
    <n v="244.56242623894624"/>
    <m/>
    <n v="8.2099686265933105"/>
    <n v="29.78847269242566"/>
    <s v="$/ per patient treated"/>
    <m/>
    <m/>
    <s v="Sub-Saharan Africa"/>
    <x v="3"/>
    <x v="3"/>
    <x v="1"/>
  </r>
  <r>
    <s v="Inpt"/>
    <x v="1"/>
    <x v="3"/>
    <s v="2004 &lt;6 inpatient cerebral malaria with moderate anemia"/>
    <s v="F"/>
    <n v="34.51"/>
    <m/>
    <x v="1"/>
    <s v="US"/>
    <n v="2008"/>
    <n v="1"/>
    <n v="34.51"/>
    <m/>
    <n v="3.7456606900876399"/>
    <n v="129.26275041492445"/>
    <m/>
    <n v="189.33530292592201"/>
    <n v="120.63816944307599"/>
    <m/>
    <n v="202.87113207893802"/>
    <m/>
    <n v="5.1472526651441299"/>
    <n v="39.413478466431052"/>
    <s v="$/ per patient treated"/>
    <m/>
    <m/>
    <s v="Sub-Saharan Africa"/>
    <x v="2"/>
    <x v="2"/>
    <x v="1"/>
  </r>
  <r>
    <s v="CB"/>
    <x v="5"/>
    <x v="7"/>
    <s v="Community Health Worker based treatment AS+AQ, RDT"/>
    <s v="F"/>
    <n v="10.8"/>
    <m/>
    <x v="0"/>
    <s v="Euro Area"/>
    <n v="2004"/>
    <n v="0.805365"/>
    <n v="13.410068726602224"/>
    <m/>
    <n v="2.5790500000000001"/>
    <n v="34.58523774934347"/>
    <m/>
    <n v="279.65287928785"/>
    <n v="84.996661348102705"/>
    <m/>
    <n v="113.79107324989816"/>
    <m/>
    <n v="3.5729583333333301"/>
    <n v="31.847859010362075"/>
    <s v="$/ per person"/>
    <m/>
    <m/>
    <s v="Sub-Saharan Africa"/>
    <x v="2"/>
    <x v="2"/>
    <x v="0"/>
  </r>
  <r>
    <s v="Otpt"/>
    <x v="1"/>
    <x v="1"/>
    <s v="Outpatient treatment (in Manguzi Subdistrict) for Uncomplicated Malaria, SP"/>
    <s v="E"/>
    <n v="23.49"/>
    <m/>
    <x v="1"/>
    <s v="US"/>
    <n v="2002"/>
    <n v="1"/>
    <n v="23.49"/>
    <m/>
    <n v="10.540746666666699"/>
    <n v="247.60213920000075"/>
    <m/>
    <n v="154.94821944281301"/>
    <n v="82.546709198619894"/>
    <m/>
    <n v="464.77335040647614"/>
    <m/>
    <n v="8.2099686265933105"/>
    <n v="56.610855844321506"/>
    <s v="$/ per patient treated"/>
    <m/>
    <m/>
    <s v="Sub-Saharan Africa"/>
    <x v="3"/>
    <x v="3"/>
    <x v="1"/>
  </r>
  <r>
    <s v="Otpt"/>
    <x v="1"/>
    <x v="1"/>
    <s v="Outpatient treatment (in Manguzi Subdistrict) for Uncomplicated Malaria, AL"/>
    <s v="E"/>
    <n v="31.26"/>
    <m/>
    <x v="1"/>
    <s v="US"/>
    <n v="2002"/>
    <n v="1"/>
    <n v="31.26"/>
    <m/>
    <n v="10.540746666666699"/>
    <n v="329.50374080000103"/>
    <m/>
    <n v="154.94821944281301"/>
    <n v="82.546709198619894"/>
    <m/>
    <n v="618.51064000453152"/>
    <m/>
    <n v="8.2099686265933105"/>
    <n v="75.336541238547909"/>
    <s v="$/ per patient treated"/>
    <m/>
    <m/>
    <s v="Sub-Saharan Africa"/>
    <x v="3"/>
    <x v="3"/>
    <x v="1"/>
  </r>
  <r>
    <s v="Inpt"/>
    <x v="1"/>
    <x v="3"/>
    <s v="2006 &lt;6 inpatient malaria with anemia"/>
    <s v="F"/>
    <n v="35.46"/>
    <m/>
    <x v="1"/>
    <s v="US"/>
    <n v="2008"/>
    <n v="1"/>
    <n v="35.46"/>
    <m/>
    <n v="3.7456606900876399"/>
    <n v="132.82112807050771"/>
    <m/>
    <n v="189.33530292592201"/>
    <n v="120.63816944307599"/>
    <m/>
    <n v="208.45581986436227"/>
    <m/>
    <n v="5.1472526651441299"/>
    <n v="40.498462660667784"/>
    <s v="$/ per patient treated"/>
    <m/>
    <m/>
    <s v="Sub-Saharan Africa"/>
    <x v="2"/>
    <x v="2"/>
    <x v="1"/>
  </r>
  <r>
    <s v="Inpt"/>
    <x v="1"/>
    <x v="3"/>
    <s v="Hospital Treatment for Severe Malaria, Quinine"/>
    <s v="E"/>
    <n v="35"/>
    <m/>
    <x v="1"/>
    <s v="US"/>
    <n v="2008"/>
    <n v="1"/>
    <n v="35"/>
    <m/>
    <n v="68.598275000000001"/>
    <n v="2400.939625"/>
    <m/>
    <n v="170.041004944897"/>
    <n v="116.48835745752"/>
    <m/>
    <n v="3504.7123640309233"/>
    <m/>
    <n v="81.8626583333333"/>
    <n v="42.812100600987378"/>
    <s v="$/ per patient treated"/>
    <m/>
    <m/>
    <s v="Multiple"/>
    <x v="1"/>
    <x v="1"/>
    <x v="1"/>
  </r>
  <r>
    <s v="Inpt"/>
    <x v="1"/>
    <x v="3"/>
    <s v="2003 &lt;6 inpatient malaria with anemia"/>
    <s v="F"/>
    <n v="37.49"/>
    <m/>
    <x v="1"/>
    <s v="US"/>
    <n v="2008"/>
    <n v="1"/>
    <n v="37.49"/>
    <m/>
    <n v="3.7456606900876399"/>
    <n v="140.42481927138562"/>
    <m/>
    <n v="189.33530292592201"/>
    <n v="120.63816944307599"/>
    <m/>
    <n v="220.38941586900566"/>
    <m/>
    <n v="5.1472526651441299"/>
    <n v="42.816902570457842"/>
    <s v="$/ per patient treated"/>
    <m/>
    <m/>
    <s v="Sub-Saharan Africa"/>
    <x v="2"/>
    <x v="2"/>
    <x v="1"/>
  </r>
  <r>
    <s v="Inpt"/>
    <x v="1"/>
    <x v="1"/>
    <s v="2003 &lt;6 (estimates per) inpatient uncomplicated malaria"/>
    <s v="F"/>
    <n v="32.4"/>
    <m/>
    <x v="1"/>
    <s v="US"/>
    <n v="2008"/>
    <n v="1"/>
    <n v="32.4"/>
    <m/>
    <n v="3.7456606900876399"/>
    <n v="121.35940635883952"/>
    <m/>
    <n v="189.33530292592201"/>
    <n v="120.63816944307599"/>
    <m/>
    <n v="190.46724657657464"/>
    <m/>
    <n v="5.1472526651441299"/>
    <n v="37.003671466599997"/>
    <s v="$/ per patient treated"/>
    <m/>
    <s v="All prices using USD 2008 as base year"/>
    <s v="Sub-Saharan Africa"/>
    <x v="2"/>
    <x v="2"/>
    <x v="1"/>
  </r>
  <r>
    <s v="Inpt"/>
    <x v="1"/>
    <x v="1"/>
    <s v="2004 &lt;6 (estimates per) inpatient uncomplicated malaria"/>
    <s v="F"/>
    <n v="32.65"/>
    <m/>
    <x v="1"/>
    <s v="US"/>
    <n v="2008"/>
    <n v="1"/>
    <n v="32.65"/>
    <m/>
    <n v="3.7456606900876399"/>
    <n v="122.29582153136144"/>
    <m/>
    <n v="189.33530292592201"/>
    <n v="120.63816944307599"/>
    <m/>
    <n v="191.93690125694945"/>
    <m/>
    <n v="5.1472526651441299"/>
    <n v="37.28919362297809"/>
    <s v="$/ per patient treated"/>
    <m/>
    <m/>
    <s v="Sub-Saharan Africa"/>
    <x v="2"/>
    <x v="2"/>
    <x v="1"/>
  </r>
  <r>
    <m/>
    <x v="4"/>
    <x v="6"/>
    <s v="Thick smear Microscopy, exclusive-use"/>
    <s v="F"/>
    <n v="36.590000000000003"/>
    <m/>
    <x v="0"/>
    <s v="US"/>
    <n v="2010"/>
    <n v="1"/>
    <n v="36.590000000000003"/>
    <m/>
    <n v="1.7592267105871799"/>
    <n v="64.370105340384924"/>
    <m/>
    <n v="141.272723602556"/>
    <n v="119.662260364039"/>
    <m/>
    <n v="75.99505535291118"/>
    <m/>
    <n v="1.9530686111248701"/>
    <n v="38.910591732433723"/>
    <s v="$/ per person"/>
    <m/>
    <m/>
    <s v="Latin America &amp; Caribbean"/>
    <x v="3"/>
    <x v="3"/>
    <x v="0"/>
  </r>
  <r>
    <s v="Inpt"/>
    <x v="1"/>
    <x v="3"/>
    <s v="2004 &lt;6 inpatient severe malaria"/>
    <s v="F"/>
    <n v="38.15"/>
    <m/>
    <x v="1"/>
    <s v="US"/>
    <n v="2008"/>
    <n v="1"/>
    <n v="38.15"/>
    <m/>
    <n v="3.7456606900876399"/>
    <n v="142.89695532684345"/>
    <m/>
    <n v="189.33530292592201"/>
    <n v="120.63816944307599"/>
    <m/>
    <n v="224.26930422519516"/>
    <m/>
    <n v="5.1472526651441299"/>
    <n v="43.570681063295993"/>
    <s v="$/ per patient treated"/>
    <m/>
    <m/>
    <s v="Sub-Saharan Africa"/>
    <x v="2"/>
    <x v="2"/>
    <x v="1"/>
  </r>
  <r>
    <s v="Inpt"/>
    <x v="1"/>
    <x v="3"/>
    <s v="2004 &lt;6 inpatient cerebral malaria"/>
    <s v="F"/>
    <n v="38.58"/>
    <m/>
    <x v="1"/>
    <s v="US"/>
    <n v="2008"/>
    <n v="1"/>
    <n v="38.58"/>
    <m/>
    <n v="3.7456606900876399"/>
    <n v="144.50758942358115"/>
    <m/>
    <n v="189.33530292592201"/>
    <n v="120.63816944307599"/>
    <m/>
    <n v="226.79711027543982"/>
    <m/>
    <n v="5.1472526651441299"/>
    <n v="44.061779172266299"/>
    <s v="$/ per patient treated"/>
    <m/>
    <m/>
    <s v="Sub-Saharan Africa"/>
    <x v="2"/>
    <x v="2"/>
    <x v="1"/>
  </r>
  <r>
    <s v="Inpt"/>
    <x v="1"/>
    <x v="1"/>
    <s v="2007 &lt;6 (estimates per) inpatient uncomplicated malaria"/>
    <s v="F"/>
    <n v="35.69"/>
    <m/>
    <x v="1"/>
    <s v="US"/>
    <n v="2008"/>
    <n v="1"/>
    <n v="35.69"/>
    <m/>
    <n v="3.7456606900876399"/>
    <n v="133.68263002922785"/>
    <m/>
    <n v="189.33530292592201"/>
    <n v="120.63816944307599"/>
    <m/>
    <n v="209.80790217030707"/>
    <m/>
    <n v="5.1472526651441299"/>
    <n v="40.761143044535615"/>
    <s v="$/ per patient treated"/>
    <m/>
    <m/>
    <s v="Sub-Saharan Africa"/>
    <x v="2"/>
    <x v="2"/>
    <x v="1"/>
  </r>
  <r>
    <s v="Inpt"/>
    <x v="1"/>
    <x v="3"/>
    <s v="2005 &lt;6 inpatient malaria with anemia"/>
    <s v="F"/>
    <n v="39.159999999999997"/>
    <m/>
    <x v="1"/>
    <s v="US"/>
    <n v="2008"/>
    <n v="1"/>
    <n v="39.159999999999997"/>
    <m/>
    <n v="3.7456606900876399"/>
    <n v="146.68007262383196"/>
    <m/>
    <n v="189.33530292592201"/>
    <n v="120.63816944307599"/>
    <m/>
    <n v="230.20670913390936"/>
    <m/>
    <n v="5.1472526651441299"/>
    <n v="44.72419057506346"/>
    <s v="$/ per patient treated"/>
    <m/>
    <m/>
    <s v="Sub-Saharan Africa"/>
    <x v="2"/>
    <x v="2"/>
    <x v="1"/>
  </r>
  <r>
    <s v="Inpt"/>
    <x v="1"/>
    <x v="3"/>
    <s v="2008 &lt;6 inpatient malaria with anemia"/>
    <s v="F"/>
    <n v="39.619999999999997"/>
    <m/>
    <x v="1"/>
    <s v="US"/>
    <n v="2008"/>
    <n v="1"/>
    <n v="39.619999999999997"/>
    <m/>
    <n v="3.7456606900876399"/>
    <n v="148.40307654127227"/>
    <m/>
    <n v="189.33530292592201"/>
    <n v="120.63816944307599"/>
    <m/>
    <n v="232.91087374579897"/>
    <m/>
    <n v="5.1472526651441299"/>
    <n v="45.24955134279913"/>
    <s v="$/ per patient treated"/>
    <m/>
    <m/>
    <s v="Sub-Saharan Africa"/>
    <x v="2"/>
    <x v="2"/>
    <x v="1"/>
  </r>
  <r>
    <s v="Inpt"/>
    <x v="1"/>
    <x v="3"/>
    <s v="2005 &lt;6 inpatient severe malaria"/>
    <s v="F"/>
    <n v="39.840000000000003"/>
    <m/>
    <x v="1"/>
    <s v="US"/>
    <n v="2008"/>
    <n v="1"/>
    <n v="39.840000000000003"/>
    <m/>
    <n v="3.7456606900876399"/>
    <n v="149.22712189309158"/>
    <m/>
    <n v="189.33530292592201"/>
    <n v="120.63816944307599"/>
    <m/>
    <n v="234.20416986452884"/>
    <m/>
    <n v="5.1472526651441299"/>
    <n v="45.500810840411852"/>
    <s v="$/ per patient treated"/>
    <m/>
    <m/>
    <s v="Sub-Saharan Africa"/>
    <x v="2"/>
    <x v="2"/>
    <x v="1"/>
  </r>
  <r>
    <s v="Inpt"/>
    <x v="1"/>
    <x v="3"/>
    <s v="2003 &lt;6 inpatient severe malaria"/>
    <s v="F"/>
    <n v="40.119999999999997"/>
    <m/>
    <x v="1"/>
    <s v="US"/>
    <n v="2008"/>
    <n v="1"/>
    <n v="40.119999999999997"/>
    <m/>
    <n v="3.7456606900876399"/>
    <n v="150.27590688631611"/>
    <m/>
    <n v="189.33530292592201"/>
    <n v="120.63816944307599"/>
    <m/>
    <n v="235.85018310654863"/>
    <m/>
    <n v="5.1472526651441299"/>
    <n v="45.820595655555316"/>
    <s v="$/ per patient treated"/>
    <m/>
    <m/>
    <s v="Sub-Saharan Africa"/>
    <x v="2"/>
    <x v="2"/>
    <x v="1"/>
  </r>
  <r>
    <s v="Inpt"/>
    <x v="1"/>
    <x v="3"/>
    <s v="2008 &lt;6 inpatient cerebral malaria"/>
    <s v="F"/>
    <n v="41.84"/>
    <m/>
    <x v="1"/>
    <s v="US"/>
    <n v="2008"/>
    <n v="1"/>
    <n v="41.84"/>
    <m/>
    <n v="3.7456606900876399"/>
    <n v="156.71844327326687"/>
    <m/>
    <n v="189.33530292592201"/>
    <n v="120.63816944307599"/>
    <m/>
    <n v="245.96140730752731"/>
    <m/>
    <n v="5.1472526651441299"/>
    <n v="47.784988091436553"/>
    <s v="$/ per patient treated"/>
    <m/>
    <m/>
    <s v="Sub-Saharan Africa"/>
    <x v="2"/>
    <x v="2"/>
    <x v="1"/>
  </r>
  <r>
    <s v="Inpt"/>
    <x v="1"/>
    <x v="3"/>
    <s v="2005 &lt;6 inpatient cerebral malaria"/>
    <s v="F"/>
    <n v="43.09"/>
    <m/>
    <x v="1"/>
    <s v="US"/>
    <n v="2008"/>
    <n v="1"/>
    <n v="43.09"/>
    <m/>
    <n v="3.7456606900876399"/>
    <n v="161.40051913587641"/>
    <m/>
    <n v="189.33530292592201"/>
    <n v="120.63816944307599"/>
    <m/>
    <n v="253.30968070940131"/>
    <m/>
    <n v="5.1472526651441299"/>
    <n v="49.212598873326982"/>
    <s v="$/ per patient treated"/>
    <m/>
    <m/>
    <s v="Sub-Saharan Africa"/>
    <x v="2"/>
    <x v="2"/>
    <x v="1"/>
  </r>
  <r>
    <s v="Inpt"/>
    <x v="1"/>
    <x v="3"/>
    <s v="2007 &lt;6 inpatient cerebral malaria with moderate anemia"/>
    <s v="F"/>
    <n v="43.19"/>
    <m/>
    <x v="1"/>
    <s v="US"/>
    <n v="2008"/>
    <n v="1"/>
    <n v="43.19"/>
    <m/>
    <n v="3.7456606900876399"/>
    <n v="161.77508520488516"/>
    <m/>
    <n v="189.33530292592201"/>
    <n v="120.63816944307599"/>
    <m/>
    <n v="253.89754258155122"/>
    <m/>
    <n v="5.1472526651441299"/>
    <n v="49.326807735878212"/>
    <s v="$/ per patient treated"/>
    <m/>
    <m/>
    <s v="Sub-Saharan Africa"/>
    <x v="2"/>
    <x v="2"/>
    <x v="1"/>
  </r>
  <r>
    <s v="NC"/>
    <x v="3"/>
    <x v="4"/>
    <s v="Employer ITN Campaign - Subsidized"/>
    <s v="F"/>
    <n v="15.8"/>
    <m/>
    <x v="4"/>
    <s v="US"/>
    <n v="2002"/>
    <n v="1"/>
    <n v="15.8"/>
    <m/>
    <n v="78.749141666666702"/>
    <n v="1244.236438333334"/>
    <m/>
    <n v="224.602657227321"/>
    <n v="72.529830292627594"/>
    <m/>
    <n v="3853.0189460146935"/>
    <m/>
    <n v="84.529601757352907"/>
    <n v="45.581889254311243"/>
    <s v="$/ per net distributed"/>
    <m/>
    <m/>
    <s v="Sub-Saharan Africa"/>
    <x v="0"/>
    <x v="0"/>
    <x v="4"/>
  </r>
  <r>
    <s v="Inpt"/>
    <x v="1"/>
    <x v="3"/>
    <s v="2007 &lt;6 inpatient severe malaria"/>
    <s v="F"/>
    <n v="43.7"/>
    <m/>
    <x v="1"/>
    <s v="US"/>
    <n v="2008"/>
    <n v="1"/>
    <n v="43.7"/>
    <m/>
    <n v="3.7456606900876399"/>
    <n v="163.68537215682989"/>
    <m/>
    <n v="189.33530292592201"/>
    <n v="120.63816944307599"/>
    <m/>
    <n v="256.89563812951587"/>
    <m/>
    <n v="5.1472526651441299"/>
    <n v="49.909272934889522"/>
    <s v="$/ per patient treated"/>
    <m/>
    <m/>
    <s v="Sub-Saharan Africa"/>
    <x v="2"/>
    <x v="2"/>
    <x v="1"/>
  </r>
  <r>
    <s v="Inpt"/>
    <x v="1"/>
    <x v="3"/>
    <s v="2006 &lt;6 inpatient cerebral malaria"/>
    <s v="F"/>
    <n v="44.97"/>
    <m/>
    <x v="1"/>
    <s v="US"/>
    <n v="2008"/>
    <n v="1"/>
    <n v="44.97"/>
    <m/>
    <n v="3.7456606900876399"/>
    <n v="168.44236123324117"/>
    <m/>
    <n v="189.33530292592201"/>
    <n v="120.63816944307599"/>
    <m/>
    <n v="264.36148390581985"/>
    <m/>
    <n v="5.1472526651441299"/>
    <n v="51.359725489290192"/>
    <s v="$/ per patient treated"/>
    <m/>
    <m/>
    <s v="Sub-Saharan Africa"/>
    <x v="2"/>
    <x v="2"/>
    <x v="1"/>
  </r>
  <r>
    <m/>
    <x v="1"/>
    <x v="3"/>
    <s v="Sequelae, children"/>
    <s v="F"/>
    <n v="40.159999999999997"/>
    <m/>
    <x v="1"/>
    <s v="US"/>
    <n v="2009"/>
    <n v="1"/>
    <n v="40.159999999999997"/>
    <m/>
    <n v="1320.3120607404101"/>
    <n v="53023.732359334863"/>
    <m/>
    <n v="197.07182063634701"/>
    <n v="126.584052425018"/>
    <m/>
    <n v="82549.762571223226"/>
    <m/>
    <n v="1583.00278737484"/>
    <n v="52.147578784822585"/>
    <s v="$/ per patient treated"/>
    <m/>
    <m/>
    <s v="Multiple"/>
    <x v="1"/>
    <x v="1"/>
    <x v="1"/>
  </r>
  <r>
    <s v="Inpt"/>
    <x v="1"/>
    <x v="3"/>
    <s v="Hospital Treatment for Malaria"/>
    <s v="E"/>
    <n v="28.351818181818182"/>
    <m/>
    <x v="1"/>
    <s v="US"/>
    <n v="1999"/>
    <n v="1"/>
    <n v="1559.35"/>
    <m/>
    <n v="4.6243952500000001"/>
    <n v="7211.0507330874998"/>
    <m/>
    <n v="181.416935025573"/>
    <n v="58.531189414498101"/>
    <m/>
    <n v="22350.591802369974"/>
    <m/>
    <n v="7.6191416666666703"/>
    <n v="53.335981162365449"/>
    <s v="$/ per patient treated"/>
    <m/>
    <s v="Botswana used as a proxy for Zimbabwe"/>
    <s v="Sub-Saharan Africa"/>
    <x v="0"/>
    <x v="0"/>
    <x v="1"/>
  </r>
  <r>
    <s v="Inpt"/>
    <x v="1"/>
    <x v="3"/>
    <s v="Hospital Treatment for Severe Malaria, Artesunate"/>
    <s v="E"/>
    <n v="44"/>
    <m/>
    <x v="1"/>
    <s v="US"/>
    <n v="2008"/>
    <n v="1"/>
    <n v="44"/>
    <m/>
    <n v="68.598275000000001"/>
    <n v="3018.3240999999998"/>
    <m/>
    <n v="170.041004944897"/>
    <n v="116.48835745752"/>
    <m/>
    <n v="4405.924114781732"/>
    <m/>
    <n v="81.8626583333333"/>
    <n v="53.820926469812704"/>
    <s v="$/ per patient treated"/>
    <m/>
    <m/>
    <s v="Multiple"/>
    <x v="1"/>
    <x v="1"/>
    <x v="1"/>
  </r>
  <r>
    <s v="Inpt"/>
    <x v="1"/>
    <x v="3"/>
    <s v="2006 &lt;6 inpatient severe malaria"/>
    <s v="F"/>
    <n v="47.54"/>
    <m/>
    <x v="1"/>
    <s v="US"/>
    <n v="2008"/>
    <n v="1"/>
    <n v="47.54"/>
    <m/>
    <n v="3.7456606900876399"/>
    <n v="178.06870920676639"/>
    <m/>
    <n v="189.33530292592201"/>
    <n v="120.63816944307599"/>
    <m/>
    <n v="279.46953402007279"/>
    <m/>
    <n v="5.1472526651441299"/>
    <n v="54.294893256856909"/>
    <s v="$/ per patient treated"/>
    <m/>
    <m/>
    <s v="Sub-Saharan Africa"/>
    <x v="2"/>
    <x v="2"/>
    <x v="1"/>
  </r>
  <r>
    <s v="Inpt"/>
    <x v="1"/>
    <x v="3"/>
    <s v="2007 &lt;6 inpatient cerebral malaria"/>
    <s v="F"/>
    <n v="47.92"/>
    <m/>
    <x v="1"/>
    <s v="US"/>
    <n v="2008"/>
    <n v="1"/>
    <n v="47.92"/>
    <m/>
    <n v="3.7456606900876399"/>
    <n v="179.49206026899972"/>
    <m/>
    <n v="189.33530292592201"/>
    <n v="120.63816944307599"/>
    <m/>
    <n v="281.70340913424258"/>
    <m/>
    <n v="5.1472526651441299"/>
    <n v="54.728886934551618"/>
    <s v="$/ per patient treated"/>
    <m/>
    <m/>
    <s v="Sub-Saharan Africa"/>
    <x v="2"/>
    <x v="2"/>
    <x v="1"/>
  </r>
  <r>
    <s v="Inpt"/>
    <x v="1"/>
    <x v="3"/>
    <s v="2003 &lt;6 inpatient cerebral malaria"/>
    <s v="F"/>
    <n v="52.36"/>
    <m/>
    <x v="1"/>
    <s v="US"/>
    <n v="2008"/>
    <n v="1"/>
    <n v="52.36"/>
    <m/>
    <n v="3.7456606900876399"/>
    <n v="196.12279373298881"/>
    <m/>
    <n v="189.33530292592201"/>
    <n v="120.63816944307599"/>
    <m/>
    <n v="307.80447625769904"/>
    <m/>
    <n v="5.1472526651441299"/>
    <n v="59.799760431826421"/>
    <s v="$/ per patient treated"/>
    <m/>
    <m/>
    <s v="Sub-Saharan Africa"/>
    <x v="2"/>
    <x v="2"/>
    <x v="1"/>
  </r>
  <r>
    <s v="Inpt"/>
    <x v="1"/>
    <x v="3"/>
    <s v="2003 &lt;6 inpatient cerebral malaria with moderate anemia"/>
    <s v="F"/>
    <n v="58.24"/>
    <m/>
    <x v="1"/>
    <s v="US"/>
    <n v="2008"/>
    <n v="1"/>
    <n v="58.24"/>
    <m/>
    <n v="3.7456606900876399"/>
    <n v="218.14727859070416"/>
    <m/>
    <n v="189.33530292592201"/>
    <n v="120.63816944307599"/>
    <m/>
    <n v="342.37075434011444"/>
    <m/>
    <n v="5.1472526651441299"/>
    <n v="66.515241549839018"/>
    <s v="$/ per patient treated"/>
    <m/>
    <m/>
    <s v="Sub-Saharan Africa"/>
    <x v="2"/>
    <x v="2"/>
    <x v="1"/>
  </r>
  <r>
    <s v="Inpt"/>
    <x v="1"/>
    <x v="3"/>
    <s v="2007 &lt;6 inpatient malaria with severe anemia"/>
    <s v="F"/>
    <n v="58.42"/>
    <m/>
    <x v="1"/>
    <s v="US"/>
    <n v="2008"/>
    <n v="1"/>
    <n v="58.42"/>
    <m/>
    <n v="3.7456606900876399"/>
    <n v="218.82149751491994"/>
    <m/>
    <n v="189.33530292592201"/>
    <n v="120.63816944307599"/>
    <m/>
    <n v="343.42890570998435"/>
    <m/>
    <n v="5.1472526651441299"/>
    <n v="66.720817502431245"/>
    <s v="$/ per patient treated"/>
    <m/>
    <m/>
    <s v="Sub-Saharan Africa"/>
    <x v="2"/>
    <x v="2"/>
    <x v="1"/>
  </r>
  <r>
    <s v="Inpt"/>
    <x v="1"/>
    <x v="3"/>
    <s v="artesunate for InPatient Treatment of severe malaria"/>
    <s v="E"/>
    <n v="54"/>
    <m/>
    <x v="1"/>
    <s v="US"/>
    <n v="2009"/>
    <n v="1"/>
    <n v="54"/>
    <m/>
    <n v="1320.3120607404101"/>
    <n v="71296.851279982147"/>
    <m/>
    <n v="197.07182063634701"/>
    <n v="126.584052425018"/>
    <m/>
    <n v="110998.18672425435"/>
    <m/>
    <n v="1583.00278737484"/>
    <n v="70.11875633417381"/>
    <s v="$/ per patient treated"/>
    <m/>
    <m/>
    <s v="Multiple"/>
    <x v="1"/>
    <x v="1"/>
    <x v="1"/>
  </r>
  <r>
    <s v="Inpt"/>
    <x v="1"/>
    <x v="1"/>
    <s v="2006 &lt;6 (estimates per) inpatient uncomplicated malaria"/>
    <s v="F"/>
    <n v="53.08"/>
    <m/>
    <x v="1"/>
    <s v="US"/>
    <n v="2008"/>
    <n v="1"/>
    <n v="53.08"/>
    <m/>
    <n v="3.7456606900876399"/>
    <n v="198.81966942985193"/>
    <m/>
    <n v="189.33530292592201"/>
    <n v="120.63816944307599"/>
    <m/>
    <n v="312.03708173717848"/>
    <m/>
    <n v="5.1472526651441299"/>
    <n v="60.622064242195314"/>
    <s v="$/ per patient treated"/>
    <m/>
    <m/>
    <s v="Sub-Saharan Africa"/>
    <x v="2"/>
    <x v="2"/>
    <x v="1"/>
  </r>
  <r>
    <s v="Inpt"/>
    <x v="1"/>
    <x v="3"/>
    <s v="2006 &lt;6 inpatient malaria with severe anemia"/>
    <s v="F"/>
    <n v="62.62"/>
    <m/>
    <x v="1"/>
    <s v="US"/>
    <n v="2008"/>
    <n v="1"/>
    <n v="62.62"/>
    <m/>
    <n v="3.7456606900876399"/>
    <n v="234.553272413288"/>
    <m/>
    <n v="189.33530292592201"/>
    <n v="120.63816944307599"/>
    <m/>
    <n v="368.11910434028101"/>
    <m/>
    <n v="5.1472526651441299"/>
    <n v="71.517589729583094"/>
    <s v="$/ per patient treated"/>
    <m/>
    <m/>
    <s v="Sub-Saharan Africa"/>
    <x v="2"/>
    <x v="2"/>
    <x v="1"/>
  </r>
  <r>
    <s v="Inpt"/>
    <x v="1"/>
    <x v="1"/>
    <s v="2008 &lt;6 (estimates per) inpatient uncomplicated malaria"/>
    <s v="F"/>
    <n v="66.63"/>
    <m/>
    <x v="1"/>
    <s v="US"/>
    <n v="2008"/>
    <n v="1"/>
    <n v="66.63"/>
    <m/>
    <n v="3.7456606900876399"/>
    <n v="249.57337178053942"/>
    <m/>
    <n v="189.33530292592201"/>
    <n v="120.63816944307599"/>
    <m/>
    <n v="391.69236541349284"/>
    <m/>
    <n v="5.1472526651441299"/>
    <n v="76.097365117887591"/>
    <s v="$/ per patient treated"/>
    <m/>
    <m/>
    <s v="Sub-Saharan Africa"/>
    <x v="2"/>
    <x v="2"/>
    <x v="1"/>
  </r>
  <r>
    <s v="Inpt"/>
    <x v="1"/>
    <x v="3"/>
    <s v="quinine for InPatient Treatment of severe malaria"/>
    <s v="E"/>
    <n v="55.6"/>
    <m/>
    <x v="1"/>
    <s v="US"/>
    <n v="2009"/>
    <n v="1"/>
    <n v="55.6"/>
    <m/>
    <n v="1320.3120607404101"/>
    <n v="73409.350577166799"/>
    <m/>
    <n v="197.07182063634701"/>
    <n v="126.584052425018"/>
    <m/>
    <n v="114287.02188645447"/>
    <m/>
    <n v="1583.00278737484"/>
    <n v="72.196349114445624"/>
    <s v="$/ per patient treated"/>
    <m/>
    <m/>
    <s v="Multiple"/>
    <x v="1"/>
    <x v="1"/>
    <x v="1"/>
  </r>
  <r>
    <m/>
    <x v="1"/>
    <x v="3"/>
    <s v="Sequelae, children"/>
    <s v="F"/>
    <n v="56.86"/>
    <m/>
    <x v="1"/>
    <s v="US"/>
    <n v="2009"/>
    <n v="1"/>
    <n v="56.86"/>
    <m/>
    <n v="77.352012297578995"/>
    <n v="4398.2354192403418"/>
    <m/>
    <n v="224.602657227321"/>
    <n v="158.58641787325899"/>
    <m/>
    <n v="6229.129679076219"/>
    <m/>
    <n v="84.529601757352907"/>
    <n v="73.691695566687926"/>
    <s v="$/ per patient treated"/>
    <m/>
    <m/>
    <s v="Multiple"/>
    <x v="1"/>
    <x v="1"/>
    <x v="1"/>
  </r>
  <r>
    <s v="Inpt"/>
    <x v="1"/>
    <x v="3"/>
    <s v="2008 &lt;6 inpatient severe malaria"/>
    <s v="F"/>
    <n v="64.7"/>
    <m/>
    <x v="1"/>
    <s v="US"/>
    <n v="2008"/>
    <n v="1"/>
    <n v="64.7"/>
    <m/>
    <n v="3.7456606900876399"/>
    <n v="242.34424664867032"/>
    <m/>
    <n v="189.33530292592201"/>
    <n v="120.63816944307599"/>
    <m/>
    <n v="380.34663128099942"/>
    <m/>
    <n v="5.1472526651441299"/>
    <n v="73.89313407064877"/>
    <s v="$/ per patient treated"/>
    <m/>
    <m/>
    <s v="Sub-Saharan Africa"/>
    <x v="2"/>
    <x v="2"/>
    <x v="1"/>
  </r>
  <r>
    <s v="Inpt"/>
    <x v="1"/>
    <x v="3"/>
    <s v="2008 &lt;6 inpatient cerebral malaria with severe anemia"/>
    <s v="F"/>
    <n v="65.180000000000007"/>
    <m/>
    <x v="1"/>
    <s v="US"/>
    <n v="2008"/>
    <n v="1"/>
    <n v="65.180000000000007"/>
    <m/>
    <n v="3.7456606900876399"/>
    <n v="244.14216377991241"/>
    <m/>
    <n v="189.33530292592201"/>
    <n v="120.63816944307599"/>
    <m/>
    <n v="383.16836826731907"/>
    <m/>
    <n v="5.1472526651441299"/>
    <n v="74.441336610894709"/>
    <s v="$/ per patient treated"/>
    <m/>
    <m/>
    <s v="Sub-Saharan Africa"/>
    <x v="2"/>
    <x v="2"/>
    <x v="1"/>
  </r>
  <r>
    <s v="Inpt"/>
    <x v="1"/>
    <x v="3"/>
    <s v="quinine for InPatient Treatment of severe malaria"/>
    <s v="E"/>
    <n v="58.6"/>
    <m/>
    <x v="1"/>
    <s v="US"/>
    <n v="2009"/>
    <n v="1"/>
    <n v="58.6"/>
    <m/>
    <n v="2030.4880743341801"/>
    <n v="118986.60115598295"/>
    <m/>
    <n v="202.95607073094899"/>
    <n v="127.62363147761"/>
    <m/>
    <n v="189220.85792932124"/>
    <m/>
    <n v="2504.5630775832801"/>
    <n v="75.550446152829778"/>
    <s v="$/ per patient treated"/>
    <m/>
    <m/>
    <s v="Multiple"/>
    <x v="1"/>
    <x v="1"/>
    <x v="1"/>
  </r>
  <r>
    <s v="Inpt"/>
    <x v="1"/>
    <x v="3"/>
    <s v="artesunate for InPatient Treatment of severe malaria"/>
    <s v="E"/>
    <n v="59.6"/>
    <m/>
    <x v="1"/>
    <s v="US"/>
    <n v="2009"/>
    <n v="1"/>
    <n v="59.6"/>
    <m/>
    <n v="2030.4880743341801"/>
    <n v="121017.08923031713"/>
    <m/>
    <n v="202.95607073094899"/>
    <n v="127.62363147761"/>
    <m/>
    <n v="192449.8828086612"/>
    <m/>
    <n v="2504.5630775832801"/>
    <n v="76.83970291311698"/>
    <s v="$/ per patient treated"/>
    <m/>
    <m/>
    <s v="Multiple"/>
    <x v="1"/>
    <x v="1"/>
    <x v="1"/>
  </r>
  <r>
    <s v="Inpt"/>
    <x v="1"/>
    <x v="3"/>
    <s v="Hospital Treatment for Severe Malaria, Quinine"/>
    <s v="E"/>
    <n v="60.4"/>
    <m/>
    <x v="1"/>
    <s v="US"/>
    <n v="2008"/>
    <n v="1"/>
    <n v="60.4"/>
    <m/>
    <n v="43.505183333333299"/>
    <n v="2627.7130733333311"/>
    <m/>
    <n v="180.76631971933301"/>
    <n v="112.90698871004599"/>
    <m/>
    <n v="4207.0205482557549"/>
    <m/>
    <n v="53.437233333333303"/>
    <n v="78.728262782861592"/>
    <s v="$/ per patient treated"/>
    <m/>
    <m/>
    <s v="Multiple"/>
    <x v="1"/>
    <x v="1"/>
    <x v="1"/>
  </r>
  <r>
    <s v="Inpt"/>
    <x v="1"/>
    <x v="3"/>
    <s v="2004 &lt;6 inpatient malaria with severe anemia"/>
    <s v="F"/>
    <n v="73.61"/>
    <m/>
    <x v="1"/>
    <s v="US"/>
    <n v="2008"/>
    <n v="1"/>
    <n v="73.61"/>
    <m/>
    <n v="3.7456606900876399"/>
    <n v="275.71808339735117"/>
    <m/>
    <n v="189.33530292592201"/>
    <n v="120.63816944307599"/>
    <m/>
    <n v="432.72512408955743"/>
    <m/>
    <n v="5.1472526651441299"/>
    <n v="84.069143723963776"/>
    <s v="$/ per patient treated"/>
    <m/>
    <m/>
    <s v="Sub-Saharan Africa"/>
    <x v="2"/>
    <x v="2"/>
    <x v="1"/>
  </r>
  <r>
    <s v="Inpt"/>
    <x v="1"/>
    <x v="1"/>
    <s v="Uncomplicated malaria patients, inpatient artesunate treatment for falciparum malaria "/>
    <s v="F"/>
    <n v="82.5"/>
    <m/>
    <x v="1"/>
    <s v="US"/>
    <n v="2008"/>
    <n v="1"/>
    <n v="82.5"/>
    <m/>
    <n v="5.4414499999999997"/>
    <n v="448.919625"/>
    <m/>
    <n v="239.299598583669"/>
    <n v="162.02477352560501"/>
    <m/>
    <n v="663.0238309936874"/>
    <m/>
    <n v="640.653416666667"/>
    <n v="1.0349181222562023"/>
    <s v="$/ per patient treated"/>
    <m/>
    <m/>
    <s v="East Asia &amp; Pacific"/>
    <x v="0"/>
    <x v="0"/>
    <x v="1"/>
  </r>
  <r>
    <s v="Inpt"/>
    <x v="1"/>
    <x v="3"/>
    <s v="quinine for InPatient Treatment of severe malaria"/>
    <s v="E"/>
    <n v="65.5"/>
    <m/>
    <x v="1"/>
    <s v="US"/>
    <n v="2009"/>
    <n v="1"/>
    <n v="65.5"/>
    <m/>
    <n v="1320.3120607404101"/>
    <n v="86480.439978496855"/>
    <m/>
    <n v="197.07182063634701"/>
    <n v="126.584052425018"/>
    <m/>
    <n v="134636.68945256778"/>
    <m/>
    <n v="1583.00278737484"/>
    <n v="85.051454442377491"/>
    <s v="$/ per patient treated"/>
    <m/>
    <m/>
    <s v="Multiple"/>
    <x v="1"/>
    <x v="1"/>
    <x v="1"/>
  </r>
  <r>
    <s v="Inpt"/>
    <x v="1"/>
    <x v="1"/>
    <s v="Uncomplicated malaria patients,  inpatient quinine treatment for falciparum malaria "/>
    <s v="F"/>
    <n v="98.5"/>
    <m/>
    <x v="1"/>
    <s v="US"/>
    <n v="2008"/>
    <n v="1"/>
    <n v="98.5"/>
    <m/>
    <n v="5.4414499999999997"/>
    <n v="535.98282499999993"/>
    <m/>
    <n v="239.299598583669"/>
    <n v="162.02477352560501"/>
    <m/>
    <n v="791.61027094397821"/>
    <m/>
    <n v="640.653416666667"/>
    <n v="1.2356295156634656"/>
    <s v="$/ per patient treated"/>
    <m/>
    <m/>
    <s v="East Asia &amp; Pacific"/>
    <x v="0"/>
    <x v="0"/>
    <x v="1"/>
  </r>
  <r>
    <s v="Inpt"/>
    <x v="1"/>
    <x v="3"/>
    <s v="artesunate for InPatient Treatment of severe malaria"/>
    <s v="E"/>
    <n v="66.7"/>
    <m/>
    <x v="1"/>
    <s v="US"/>
    <n v="2009"/>
    <n v="1"/>
    <n v="66.7"/>
    <m/>
    <n v="1320.3120607404101"/>
    <n v="88064.814451385348"/>
    <m/>
    <n v="197.07182063634701"/>
    <n v="126.584052425018"/>
    <m/>
    <n v="137103.31582421786"/>
    <m/>
    <n v="1583.00278737484"/>
    <n v="86.609649027581341"/>
    <s v="$/ per patient treated"/>
    <m/>
    <m/>
    <s v="Multiple"/>
    <x v="1"/>
    <x v="1"/>
    <x v="1"/>
  </r>
  <r>
    <s v="Inpt"/>
    <x v="1"/>
    <x v="3"/>
    <s v="2003 &lt;6 inpatient malaria with severe anemia"/>
    <s v="F"/>
    <n v="76.5"/>
    <m/>
    <x v="1"/>
    <s v="US"/>
    <n v="2008"/>
    <n v="1"/>
    <n v="76.5"/>
    <m/>
    <n v="3.7456606900876399"/>
    <n v="286.54304279170447"/>
    <m/>
    <n v="189.33530292592201"/>
    <n v="120.63816944307599"/>
    <m/>
    <n v="449.7143321946902"/>
    <m/>
    <n v="5.1472526651441299"/>
    <n v="87.36977985169446"/>
    <s v="$/ per patient treated"/>
    <m/>
    <m/>
    <s v="Sub-Saharan Africa"/>
    <x v="2"/>
    <x v="2"/>
    <x v="1"/>
  </r>
  <r>
    <s v="Inpt"/>
    <x v="1"/>
    <x v="3"/>
    <s v="Hospital Treatment for Severe Malaria, Quinine"/>
    <s v="E"/>
    <n v="63.8"/>
    <m/>
    <x v="1"/>
    <s v="US"/>
    <n v="2008"/>
    <n v="1"/>
    <n v="63.8"/>
    <m/>
    <n v="9698.9624999999996"/>
    <n v="618793.8075"/>
    <m/>
    <n v="159.955919997102"/>
    <n v="120.356842770529"/>
    <m/>
    <n v="822385.58679946244"/>
    <m/>
    <n v="9386.6291666666693"/>
    <n v="87.612450880650243"/>
    <s v="$/ per patient treated"/>
    <m/>
    <m/>
    <s v="Multiple"/>
    <x v="1"/>
    <x v="1"/>
    <x v="1"/>
  </r>
  <r>
    <s v="Inpt"/>
    <x v="1"/>
    <x v="3"/>
    <s v="Hospital Treatment for Severe Malaria, Artesunate"/>
    <s v="E"/>
    <n v="70.3"/>
    <m/>
    <x v="1"/>
    <s v="US"/>
    <n v="2008"/>
    <n v="1"/>
    <n v="70.3"/>
    <m/>
    <n v="43.505183333333299"/>
    <n v="3058.4143883333309"/>
    <m/>
    <n v="180.76631971933301"/>
    <n v="112.90698871004599"/>
    <m/>
    <n v="4896.5818632844303"/>
    <m/>
    <n v="53.437233333333303"/>
    <n v="91.63239857011871"/>
    <s v="$/ per patient treated"/>
    <m/>
    <m/>
    <s v="Multiple"/>
    <x v="1"/>
    <x v="1"/>
    <x v="1"/>
  </r>
  <r>
    <s v="Inpt"/>
    <x v="1"/>
    <x v="3"/>
    <s v="Hospital Treatment for Severe Malaria, Artesunate"/>
    <s v="E"/>
    <n v="67"/>
    <m/>
    <x v="1"/>
    <s v="US"/>
    <n v="2008"/>
    <n v="1"/>
    <n v="67"/>
    <m/>
    <n v="9698.9624999999996"/>
    <n v="649830.48749999993"/>
    <m/>
    <n v="159.955919997102"/>
    <n v="120.356842770529"/>
    <m/>
    <n v="863633.76670162973"/>
    <m/>
    <n v="9386.6291666666693"/>
    <n v="92.006805783754942"/>
    <s v="$/ per patient treated"/>
    <m/>
    <m/>
    <s v="Multiple"/>
    <x v="1"/>
    <x v="1"/>
    <x v="1"/>
  </r>
  <r>
    <s v="Inpt"/>
    <x v="1"/>
    <x v="3"/>
    <s v="2005 &lt;6 inpatient malaria with severe anemia"/>
    <s v="F"/>
    <n v="82.13"/>
    <m/>
    <x v="1"/>
    <s v="US"/>
    <n v="2008"/>
    <n v="1"/>
    <n v="82.13"/>
    <m/>
    <n v="3.7456606900876399"/>
    <n v="307.63111247689784"/>
    <m/>
    <n v="189.33530292592201"/>
    <n v="120.63816944307599"/>
    <m/>
    <n v="482.81095559673071"/>
    <m/>
    <n v="5.1472526651441299"/>
    <n v="93.799738813328943"/>
    <s v="$/ per patient treated"/>
    <m/>
    <m/>
    <s v="Sub-Saharan Africa"/>
    <x v="2"/>
    <x v="2"/>
    <x v="1"/>
  </r>
  <r>
    <s v="Inpt"/>
    <x v="1"/>
    <x v="3"/>
    <s v="artesunate for InPatient Treatment of severe malaria"/>
    <s v="E"/>
    <n v="63.5"/>
    <m/>
    <x v="1"/>
    <s v="US"/>
    <n v="2009"/>
    <n v="1"/>
    <n v="63.5"/>
    <m/>
    <n v="148.90174166666699"/>
    <n v="9455.2605958333534"/>
    <m/>
    <n v="200.79331767776301"/>
    <n v="127.27167227573401"/>
    <m/>
    <n v="14917.326932202062"/>
    <m/>
    <n v="156.80968562314899"/>
    <n v="95.13013735676985"/>
    <s v="$/ per patient treated"/>
    <m/>
    <m/>
    <s v="Multiple"/>
    <x v="1"/>
    <x v="1"/>
    <x v="1"/>
  </r>
  <r>
    <s v="Inpt"/>
    <x v="1"/>
    <x v="3"/>
    <s v="2007 &lt;6 inpatient cerebral malaria with severe anemia"/>
    <s v="F"/>
    <n v="83.54"/>
    <m/>
    <x v="1"/>
    <s v="US"/>
    <n v="2008"/>
    <n v="1"/>
    <n v="83.54"/>
    <m/>
    <n v="3.7456606900876399"/>
    <n v="312.91249404992146"/>
    <m/>
    <n v="189.33530292592201"/>
    <n v="120.63816944307599"/>
    <m/>
    <n v="491.09980799404468"/>
    <m/>
    <n v="5.1472526651441299"/>
    <n v="95.410083775301374"/>
    <s v="$/ per patient treated"/>
    <m/>
    <m/>
    <s v="Sub-Saharan Africa"/>
    <x v="2"/>
    <x v="2"/>
    <x v="1"/>
  </r>
  <r>
    <s v="Inpt"/>
    <x v="1"/>
    <x v="3"/>
    <s v="2008 &lt;6 inpatient malaria with severe anemia"/>
    <s v="F"/>
    <n v="85.78"/>
    <m/>
    <x v="1"/>
    <s v="US"/>
    <n v="2008"/>
    <n v="1"/>
    <n v="85.78"/>
    <m/>
    <n v="3.7456606900876399"/>
    <n v="321.30277399571776"/>
    <m/>
    <n v="189.33530292592201"/>
    <n v="120.63816944307599"/>
    <m/>
    <n v="504.26791393020289"/>
    <m/>
    <n v="5.1472526651441299"/>
    <n v="97.968362296449016"/>
    <s v="$/ per patient treated"/>
    <m/>
    <m/>
    <s v="Sub-Saharan Africa"/>
    <x v="2"/>
    <x v="2"/>
    <x v="1"/>
  </r>
  <r>
    <s v="Inpt"/>
    <x v="1"/>
    <x v="3"/>
    <s v="artesunate for InPatient Treatment of severe malaria"/>
    <s v="E"/>
    <n v="66.5"/>
    <m/>
    <x v="1"/>
    <s v="US"/>
    <n v="2009"/>
    <n v="1"/>
    <n v="66.5"/>
    <m/>
    <n v="148.90174166666699"/>
    <n v="9901.9658208333549"/>
    <m/>
    <n v="200.79331767776301"/>
    <n v="127.27167227573401"/>
    <m/>
    <n v="15622.082535298223"/>
    <m/>
    <n v="156.80968562314899"/>
    <n v="99.624474554727485"/>
    <s v="$/ per patient treated"/>
    <m/>
    <m/>
    <s v="Multiple"/>
    <x v="1"/>
    <x v="1"/>
    <x v="1"/>
  </r>
  <r>
    <s v="Inpt"/>
    <x v="1"/>
    <x v="3"/>
    <s v="2005 &lt;6 inpatient cerebral malaria with severe anemia"/>
    <s v="F"/>
    <n v="89.56"/>
    <m/>
    <x v="1"/>
    <s v="US"/>
    <n v="2008"/>
    <n v="1"/>
    <n v="89.56"/>
    <m/>
    <n v="3.7456606900876399"/>
    <n v="335.46137140424906"/>
    <m/>
    <n v="189.33530292592201"/>
    <n v="120.63816944307599"/>
    <m/>
    <n v="526.48909269747003"/>
    <m/>
    <n v="5.1472526651441299"/>
    <n v="102.2854573008857"/>
    <s v="$/ per patient treated"/>
    <m/>
    <m/>
    <s v="Sub-Saharan Africa"/>
    <x v="2"/>
    <x v="2"/>
    <x v="1"/>
  </r>
  <r>
    <s v="Inpt"/>
    <x v="1"/>
    <x v="3"/>
    <s v="2006 &lt;6 inpatient cerebral malaria with severe anemia"/>
    <s v="F"/>
    <n v="90.29"/>
    <m/>
    <x v="1"/>
    <s v="US"/>
    <n v="2008"/>
    <n v="1"/>
    <n v="90.29"/>
    <m/>
    <n v="3.7456606900876399"/>
    <n v="338.19570370801301"/>
    <m/>
    <n v="189.33530292592201"/>
    <n v="120.63816944307599"/>
    <m/>
    <n v="530.78048436416441"/>
    <m/>
    <n v="5.1472526651441299"/>
    <n v="103.1191819975097"/>
    <s v="$/ per patient treated"/>
    <m/>
    <m/>
    <s v="Sub-Saharan Africa"/>
    <x v="2"/>
    <x v="2"/>
    <x v="1"/>
  </r>
  <r>
    <s v="Inpt"/>
    <x v="1"/>
    <x v="3"/>
    <s v="2004 &lt;6 inpatient cerebral malaria with severe anemia"/>
    <s v="F"/>
    <n v="90.5"/>
    <m/>
    <x v="1"/>
    <s v="US"/>
    <n v="2008"/>
    <n v="1"/>
    <n v="90.5"/>
    <m/>
    <n v="3.7456606900876399"/>
    <n v="338.9822924529314"/>
    <m/>
    <n v="189.33530292592201"/>
    <n v="120.63816944307599"/>
    <m/>
    <n v="532.01499429567923"/>
    <m/>
    <n v="5.1472526651441299"/>
    <n v="103.3590206088673"/>
    <s v="$/ per patient treated"/>
    <m/>
    <m/>
    <s v="Sub-Saharan Africa"/>
    <x v="2"/>
    <x v="2"/>
    <x v="1"/>
  </r>
  <r>
    <s v="Inpt"/>
    <x v="1"/>
    <x v="3"/>
    <s v="2003 &lt;6 inpatient cerebral malaria with severe anemia"/>
    <s v="F"/>
    <n v="96.64"/>
    <m/>
    <x v="1"/>
    <s v="US"/>
    <n v="2008"/>
    <n v="1"/>
    <n v="96.64"/>
    <m/>
    <n v="3.7456606900876399"/>
    <n v="361.98064909006951"/>
    <m/>
    <n v="189.33530292592201"/>
    <n v="120.63816944307599"/>
    <m/>
    <n v="568.10971324568436"/>
    <m/>
    <n v="5.1472526651441299"/>
    <n v="110.37144476951309"/>
    <s v="$/ per patient treated"/>
    <m/>
    <m/>
    <s v="Sub-Saharan Africa"/>
    <x v="2"/>
    <x v="2"/>
    <x v="1"/>
  </r>
  <r>
    <s v="Inpt"/>
    <x v="1"/>
    <x v="3"/>
    <s v="2005 &lt;6 inpatient cerebral malaria with moderate anemia"/>
    <s v="F"/>
    <n v="112.87"/>
    <m/>
    <x v="1"/>
    <s v="US"/>
    <n v="2008"/>
    <n v="1"/>
    <n v="112.87"/>
    <m/>
    <n v="3.7456606900876399"/>
    <n v="422.77272209019191"/>
    <m/>
    <n v="189.33530292592201"/>
    <n v="120.63816944307599"/>
    <m/>
    <n v="663.51969509561673"/>
    <m/>
    <n v="5.1472526651441299"/>
    <n v="128.90754316157847"/>
    <s v="$/ per patient treated"/>
    <m/>
    <m/>
    <s v="Sub-Saharan Africa"/>
    <x v="2"/>
    <x v="2"/>
    <x v="1"/>
  </r>
  <r>
    <s v="Inpt"/>
    <x v="1"/>
    <x v="3"/>
    <s v="quinine for InPatient Treatment of severe malaria"/>
    <s v="E"/>
    <n v="86.2"/>
    <m/>
    <x v="1"/>
    <s v="US"/>
    <n v="2009"/>
    <n v="1"/>
    <n v="86.2"/>
    <m/>
    <n v="148.90174166666699"/>
    <n v="12835.330131666695"/>
    <m/>
    <n v="200.79331767776301"/>
    <n v="127.27167227573401"/>
    <m/>
    <n v="20249.977662296344"/>
    <m/>
    <n v="156.80968562314899"/>
    <n v="129.13728882131593"/>
    <s v="$/ per patient treated"/>
    <m/>
    <m/>
    <s v="Multiple"/>
    <x v="1"/>
    <x v="1"/>
    <x v="1"/>
  </r>
  <r>
    <s v="Inpt"/>
    <x v="1"/>
    <x v="3"/>
    <s v="2008 &lt;6 inpatient cerebral malaria with moderate anemia"/>
    <s v="F"/>
    <n v="117.06"/>
    <m/>
    <x v="1"/>
    <s v="US"/>
    <n v="2008"/>
    <n v="1"/>
    <n v="117.06"/>
    <m/>
    <n v="3.7456606900876399"/>
    <n v="438.46704038165916"/>
    <m/>
    <n v="189.33530292592201"/>
    <n v="120.63816944307599"/>
    <m/>
    <n v="688.15110753869851"/>
    <m/>
    <n v="5.1472526651441299"/>
    <n v="133.69289450247521"/>
    <s v="$/ per patient treated"/>
    <m/>
    <m/>
    <s v="Sub-Saharan Africa"/>
    <x v="2"/>
    <x v="2"/>
    <x v="1"/>
  </r>
  <r>
    <s v="Inpt"/>
    <x v="1"/>
    <x v="3"/>
    <s v="Treatment for Malaria in District Hospital"/>
    <s v="F"/>
    <n v="62.42"/>
    <m/>
    <x v="1"/>
    <s v="US"/>
    <n v="2005"/>
    <n v="1"/>
    <n v="62.42"/>
    <m/>
    <n v="75.554109451431103"/>
    <n v="4716.0875119583297"/>
    <m/>
    <n v="224.602657227321"/>
    <n v="90.651329328276205"/>
    <m/>
    <n v="11684.834571664942"/>
    <m/>
    <n v="84.529601757352907"/>
    <n v="138.23364039034436"/>
    <s v="$/ per patient treated"/>
    <m/>
    <m/>
    <s v="Sub-Saharan Africa"/>
    <x v="0"/>
    <x v="0"/>
    <x v="1"/>
  </r>
  <r>
    <m/>
    <x v="1"/>
    <x v="3"/>
    <s v="Sequelae, children"/>
    <s v="F"/>
    <n v="122.89"/>
    <m/>
    <x v="1"/>
    <s v="US"/>
    <n v="2009"/>
    <n v="1"/>
    <n v="122.89"/>
    <m/>
    <n v="1.4088000000000001"/>
    <n v="173.127432"/>
    <m/>
    <n v="224.242068249619"/>
    <n v="143.111789768596"/>
    <m/>
    <n v="271.2736210287012"/>
    <m/>
    <n v="1.7958166666666699"/>
    <n v="151.05863870404406"/>
    <s v="$/ per patient treated"/>
    <m/>
    <m/>
    <s v="Multiple"/>
    <x v="1"/>
    <x v="1"/>
    <x v="1"/>
  </r>
  <r>
    <s v="Inpt"/>
    <x v="1"/>
    <x v="3"/>
    <s v="artesunate for InPatient Treatment of severe malaria"/>
    <s v="E"/>
    <n v="108.7"/>
    <m/>
    <x v="1"/>
    <s v="US"/>
    <n v="2009"/>
    <n v="1"/>
    <n v="108.7"/>
    <m/>
    <n v="148.90174166666699"/>
    <n v="16185.619319166703"/>
    <m/>
    <n v="200.79331767776301"/>
    <n v="127.27167227573401"/>
    <m/>
    <n v="25535.644685517549"/>
    <m/>
    <n v="156.80968562314899"/>
    <n v="162.84481780599816"/>
    <s v="$/ per patient treated"/>
    <m/>
    <m/>
    <s v="Multiple"/>
    <x v="1"/>
    <x v="1"/>
    <x v="1"/>
  </r>
  <r>
    <s v="Inpt"/>
    <x v="1"/>
    <x v="3"/>
    <s v="Treatment for Malaria in National Hospital"/>
    <s v="F"/>
    <n v="95.58"/>
    <m/>
    <x v="1"/>
    <s v="US"/>
    <n v="2005"/>
    <n v="1"/>
    <n v="95.58"/>
    <m/>
    <n v="75.554109451431103"/>
    <n v="7221.4617813677851"/>
    <m/>
    <n v="224.602657227321"/>
    <n v="90.651329328276205"/>
    <m/>
    <n v="17892.285939758654"/>
    <m/>
    <n v="84.529601757352907"/>
    <n v="211.66887773965257"/>
    <s v="$/ per patient treated"/>
    <m/>
    <m/>
    <s v="Sub-Saharan Africa"/>
    <x v="0"/>
    <x v="0"/>
    <x v="1"/>
  </r>
  <r>
    <s v="NC"/>
    <x v="0"/>
    <x v="0"/>
    <s v="5 1-day trainings of RDT use at lower-leve health care facilities per person trained "/>
    <s v="F"/>
    <n v="101"/>
    <m/>
    <x v="12"/>
    <s v="US"/>
    <n v="2011"/>
    <n v="1"/>
    <n v="101"/>
    <m/>
    <n v="2522.74632070807"/>
    <n v="254797.37839151509"/>
    <m/>
    <n v="202.95607073094899"/>
    <n v="149.972376254978"/>
    <m/>
    <n v="344814.66548858676"/>
    <m/>
    <n v="2504.5630775832801"/>
    <n v="137.67457828265506"/>
    <s v="$/ per person trained"/>
    <m/>
    <m/>
    <s v="Sub-Saharan Africa"/>
    <x v="0"/>
    <x v="0"/>
    <x v="12"/>
  </r>
  <r>
    <s v="Inpt"/>
    <x v="1"/>
    <x v="3"/>
    <s v="All patients, inpatient artesunate treatment for falciparum malaria "/>
    <s v="F"/>
    <n v="190.3"/>
    <m/>
    <x v="1"/>
    <s v="US"/>
    <n v="2008"/>
    <n v="1"/>
    <n v="190.3"/>
    <m/>
    <n v="5.4414499999999997"/>
    <n v="1035.5079350000001"/>
    <m/>
    <n v="239.299598583669"/>
    <n v="162.02477352560501"/>
    <m/>
    <n v="1529.3749701587726"/>
    <m/>
    <n v="640.653416666667"/>
    <n v="238.721113533764"/>
    <s v="$/ per patient treated"/>
    <m/>
    <m/>
    <s v="East Asia &amp; Pacific"/>
    <x v="0"/>
    <x v="0"/>
    <x v="1"/>
  </r>
  <r>
    <s v="Inpt"/>
    <x v="1"/>
    <x v="3"/>
    <s v="All patients, inpatient quinine treatment for falciparum malaria "/>
    <s v="F"/>
    <n v="243.1"/>
    <m/>
    <x v="1"/>
    <s v="US"/>
    <n v="2008"/>
    <n v="1"/>
    <n v="243.1"/>
    <m/>
    <n v="5.4414499999999997"/>
    <n v="1322.8164949999998"/>
    <m/>
    <n v="239.299598583669"/>
    <n v="162.02477352560501"/>
    <m/>
    <n v="1953.7102219947321"/>
    <m/>
    <n v="640.653416666667"/>
    <n v="304.955873358161"/>
    <s v="$/ per patient treated"/>
    <m/>
    <m/>
    <s v="East Asia &amp; Pacific"/>
    <x v="0"/>
    <x v="0"/>
    <x v="1"/>
  </r>
  <r>
    <s v="Inpt"/>
    <x v="1"/>
    <x v="3"/>
    <s v="Severe malaria patients, inpatient artesunate treatment for falciparum malaria "/>
    <s v="F"/>
    <n v="283.8"/>
    <m/>
    <x v="1"/>
    <s v="US"/>
    <n v="2008"/>
    <n v="1"/>
    <n v="283.8"/>
    <m/>
    <n v="5.4414499999999997"/>
    <n v="1544.28351"/>
    <m/>
    <n v="239.299598583669"/>
    <n v="162.02477352560501"/>
    <m/>
    <n v="2280.8019786182849"/>
    <m/>
    <n v="640.653416666667"/>
    <n v="356.01183405613403"/>
    <s v="$/ per patient treated"/>
    <m/>
    <m/>
    <s v="East Asia &amp; Pacific"/>
    <x v="0"/>
    <x v="0"/>
    <x v="1"/>
  </r>
  <r>
    <m/>
    <x v="1"/>
    <x v="1"/>
    <s v="Health Centre treatment for Uncomplicated Malaria, CQ"/>
    <s v="F"/>
    <n v="100.46"/>
    <m/>
    <x v="1"/>
    <s v="US"/>
    <n v="2001"/>
    <n v="1"/>
    <n v="100.46"/>
    <m/>
    <n v="8.6091808333333297"/>
    <n v="864.87830651666627"/>
    <m/>
    <n v="154.94821944281301"/>
    <n v="78.093874096738503"/>
    <m/>
    <n v="1716.0290122560295"/>
    <m/>
    <n v="8.2099686265933105"/>
    <n v="209.01773079833168"/>
    <s v="$/ per patient treated"/>
    <m/>
    <m/>
    <s v="Sub-Saharan Africa"/>
    <x v="3"/>
    <x v="3"/>
    <x v="1"/>
  </r>
  <r>
    <m/>
    <x v="1"/>
    <x v="3"/>
    <s v="AL (artemether-lumefantrine), uncomplicated malaria, children"/>
    <s v="F"/>
    <n v="165.42"/>
    <m/>
    <x v="1"/>
    <s v="US"/>
    <n v="2012"/>
    <n v="1"/>
    <n v="165.42"/>
    <m/>
    <n v="1583.00278737484"/>
    <n v="261860.32108754601"/>
    <m/>
    <n v="197.07182063634701"/>
    <n v="169.887898548701"/>
    <m/>
    <n v="303760.83682233345"/>
    <m/>
    <n v="1583.00278737484"/>
    <n v="191.88900944771729"/>
    <s v="$/ per patient treated"/>
    <m/>
    <m/>
    <s v="Sub-Saharan Africa"/>
    <x v="0"/>
    <x v="0"/>
    <x v="1"/>
  </r>
  <r>
    <m/>
    <x v="1"/>
    <x v="3"/>
    <s v="DP (dihydroartemisinin-piperaquine), uncomplicated malaria, children"/>
    <s v="F"/>
    <n v="166.22"/>
    <m/>
    <x v="1"/>
    <s v="US"/>
    <n v="2012"/>
    <n v="1"/>
    <n v="166.22"/>
    <m/>
    <n v="1583.00278737484"/>
    <n v="263126.7233174459"/>
    <m/>
    <n v="197.07182063634701"/>
    <n v="169.887898548701"/>
    <m/>
    <n v="305229.87726156611"/>
    <m/>
    <n v="1583.00278737484"/>
    <n v="192.81701819852233"/>
    <s v="$/ per patient treated"/>
    <m/>
    <m/>
    <s v="Sub-Saharan Africa"/>
    <x v="0"/>
    <x v="0"/>
    <x v="1"/>
  </r>
  <r>
    <s v="Inpt"/>
    <x v="1"/>
    <x v="3"/>
    <s v="Severe malaria patients, inpatient quinine treatment for falciparum malaria "/>
    <s v="F"/>
    <n v="298.2"/>
    <m/>
    <x v="1"/>
    <s v="US"/>
    <n v="2008"/>
    <n v="1"/>
    <n v="298.2"/>
    <m/>
    <n v="5.4414499999999997"/>
    <n v="1622.6403899999998"/>
    <m/>
    <n v="239.299598583669"/>
    <n v="162.02477352560501"/>
    <m/>
    <n v="2396.5297745735465"/>
    <m/>
    <n v="640.653416666667"/>
    <n v="374.07585946278698"/>
    <s v="$/ per patient treated"/>
    <m/>
    <m/>
    <s v="East Asia &amp; Pacific"/>
    <x v="0"/>
    <x v="0"/>
    <x v="1"/>
  </r>
  <r>
    <s v="Inpt"/>
    <x v="1"/>
    <x v="3"/>
    <s v="Inpatient treatment (in Manguzi Subdistrict) for Uncomplicated Malaria, SP"/>
    <s v="E"/>
    <n v="173.5"/>
    <m/>
    <x v="1"/>
    <s v="US"/>
    <n v="2002"/>
    <n v="1"/>
    <n v="173.5"/>
    <m/>
    <n v="10.540746666666699"/>
    <n v="1828.8195466666723"/>
    <m/>
    <n v="154.94821944281301"/>
    <n v="82.546709198619894"/>
    <m/>
    <n v="3432.8725540878509"/>
    <m/>
    <n v="8.2099686265933105"/>
    <n v="418.13467386078258"/>
    <s v="$/ per patient treated"/>
    <m/>
    <m/>
    <s v="Sub-Saharan Africa"/>
    <x v="3"/>
    <x v="3"/>
    <x v="1"/>
  </r>
  <r>
    <s v="Inpt"/>
    <x v="1"/>
    <x v="3"/>
    <s v="Inpatient treatment (in Manguzi Subdistrict) for Uncomplicated Malaria, AL"/>
    <s v="E"/>
    <n v="237.6"/>
    <m/>
    <x v="1"/>
    <s v="US"/>
    <n v="2002"/>
    <n v="1"/>
    <n v="237.6"/>
    <m/>
    <n v="10.540746666666699"/>
    <n v="2504.4814080000078"/>
    <m/>
    <n v="154.94821944281301"/>
    <n v="82.546709198619894"/>
    <m/>
    <n v="4701.1557282494141"/>
    <m/>
    <n v="8.2099686265933105"/>
    <n v="572.61555336784977"/>
    <s v="$/ per patient treated"/>
    <m/>
    <m/>
    <s v="Sub-Saharan Africa"/>
    <x v="3"/>
    <x v="3"/>
    <x v="1"/>
  </r>
  <r>
    <s v="NC"/>
    <x v="0"/>
    <x v="12"/>
    <s v="Early Warning System for Malaria Per District Per Year"/>
    <s v="E"/>
    <n v="14439"/>
    <m/>
    <x v="13"/>
    <s v="US"/>
    <n v="2006"/>
    <n v="1"/>
    <n v="14439"/>
    <m/>
    <n v="1831.45340494586"/>
    <n v="26444355.714013275"/>
    <m/>
    <n v="202.95607073094899"/>
    <n v="100"/>
    <m/>
    <n v="53670425.287276536"/>
    <m/>
    <n v="2504.5630775832801"/>
    <n v="21429.057134813535"/>
    <s v="$/ per year"/>
    <m/>
    <m/>
    <s v="Multiple"/>
    <x v="1"/>
    <x v="1"/>
    <x v="13"/>
  </r>
  <r>
    <s v="NC"/>
    <x v="0"/>
    <x v="12"/>
    <s v="Early Warning System for Malaria"/>
    <s v="E"/>
    <n v="15512"/>
    <m/>
    <x v="13"/>
    <s v="US"/>
    <n v="2006"/>
    <n v="1"/>
    <n v="15512"/>
    <m/>
    <n v="72.100835017862096"/>
    <n v="1118428.1527970769"/>
    <m/>
    <n v="224.602657227321"/>
    <n v="100"/>
    <m/>
    <n v="2512019.3503606766"/>
    <m/>
    <n v="84.529601757352907"/>
    <n v="29717.629068826955"/>
    <s v="$/ per year"/>
    <m/>
    <m/>
    <s v="Multiple"/>
    <x v="1"/>
    <x v="1"/>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location ref="A3:D50" firstHeaderRow="0" firstDataRow="1" firstDataCol="1"/>
  <pivotFields count="30">
    <pivotField showAll="0" defaultSubtotal="0"/>
    <pivotField axis="axisRow" showAll="0">
      <items count="12">
        <item x="1"/>
        <item x="4"/>
        <item x="5"/>
        <item x="0"/>
        <item x="2"/>
        <item m="1" x="10"/>
        <item m="1" x="6"/>
        <item m="1" x="9"/>
        <item m="1" x="7"/>
        <item m="1" x="8"/>
        <item x="3"/>
        <item t="default"/>
      </items>
    </pivotField>
    <pivotField axis="axisRow" showAll="0">
      <items count="15">
        <item x="5"/>
        <item x="12"/>
        <item x="2"/>
        <item x="6"/>
        <item x="8"/>
        <item x="10"/>
        <item x="7"/>
        <item x="3"/>
        <item x="0"/>
        <item x="1"/>
        <item m="1" x="13"/>
        <item x="9"/>
        <item x="4"/>
        <item x="11"/>
        <item t="default"/>
      </items>
    </pivotField>
    <pivotField showAll="0"/>
    <pivotField showAll="0"/>
    <pivotField numFmtId="164" showAll="0"/>
    <pivotField showAll="0"/>
    <pivotField axis="axisRow" showAll="0">
      <items count="32">
        <item m="1" x="27"/>
        <item m="1" x="18"/>
        <item m="1" x="14"/>
        <item m="1" x="29"/>
        <item m="1" x="21"/>
        <item x="11"/>
        <item x="10"/>
        <item x="4"/>
        <item m="1" x="22"/>
        <item m="1" x="23"/>
        <item m="1" x="24"/>
        <item m="1" x="26"/>
        <item m="1" x="15"/>
        <item x="1"/>
        <item m="1" x="25"/>
        <item x="0"/>
        <item x="6"/>
        <item m="1" x="19"/>
        <item x="12"/>
        <item m="1" x="28"/>
        <item x="8"/>
        <item x="2"/>
        <item x="9"/>
        <item m="1" x="17"/>
        <item x="13"/>
        <item m="1" x="30"/>
        <item m="1" x="16"/>
        <item m="1" x="20"/>
        <item x="7"/>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defaultSubtotal="0"/>
    <pivotField showAll="0" defaultSubtotal="0"/>
    <pivotField showAll="0" defaultSubtotal="0"/>
    <pivotField showAll="0" defaultSubtotal="0"/>
  </pivotFields>
  <rowFields count="3">
    <field x="1"/>
    <field x="2"/>
    <field x="7"/>
  </rowFields>
  <rowItems count="47">
    <i>
      <x/>
    </i>
    <i r="1">
      <x v="7"/>
    </i>
    <i r="2">
      <x v="13"/>
    </i>
    <i r="1">
      <x v="9"/>
    </i>
    <i r="2">
      <x v="13"/>
    </i>
    <i>
      <x v="1"/>
    </i>
    <i r="1">
      <x v="3"/>
    </i>
    <i r="2">
      <x v="15"/>
    </i>
    <i r="1">
      <x v="6"/>
    </i>
    <i r="2">
      <x v="15"/>
    </i>
    <i>
      <x v="2"/>
    </i>
    <i r="1">
      <x v="3"/>
    </i>
    <i r="2">
      <x v="15"/>
    </i>
    <i r="1">
      <x v="5"/>
    </i>
    <i r="2">
      <x v="15"/>
    </i>
    <i r="1">
      <x v="6"/>
    </i>
    <i r="2">
      <x v="15"/>
    </i>
    <i>
      <x v="3"/>
    </i>
    <i r="1">
      <x v="1"/>
    </i>
    <i r="2">
      <x v="24"/>
    </i>
    <i r="1">
      <x v="8"/>
    </i>
    <i r="2">
      <x v="15"/>
    </i>
    <i r="2">
      <x v="18"/>
    </i>
    <i r="2">
      <x v="30"/>
    </i>
    <i>
      <x v="4"/>
    </i>
    <i r="1">
      <x/>
    </i>
    <i r="2">
      <x v="20"/>
    </i>
    <i r="2">
      <x v="21"/>
    </i>
    <i r="2">
      <x v="28"/>
    </i>
    <i r="2">
      <x v="29"/>
    </i>
    <i r="1">
      <x v="2"/>
    </i>
    <i r="2">
      <x v="21"/>
    </i>
    <i r="1">
      <x v="4"/>
    </i>
    <i r="2">
      <x v="20"/>
    </i>
    <i r="2">
      <x v="21"/>
    </i>
    <i>
      <x v="10"/>
    </i>
    <i r="1">
      <x v="11"/>
    </i>
    <i r="2">
      <x v="5"/>
    </i>
    <i r="2">
      <x v="16"/>
    </i>
    <i r="1">
      <x v="12"/>
    </i>
    <i r="2">
      <x v="7"/>
    </i>
    <i r="2">
      <x v="16"/>
    </i>
    <i r="2">
      <x v="22"/>
    </i>
    <i r="1">
      <x v="13"/>
    </i>
    <i r="2">
      <x v="6"/>
    </i>
    <i r="2">
      <x v="16"/>
    </i>
    <i t="grand">
      <x/>
    </i>
  </rowItems>
  <colFields count="1">
    <field x="-2"/>
  </colFields>
  <colItems count="3">
    <i>
      <x/>
    </i>
    <i i="1">
      <x v="1"/>
    </i>
    <i i="2">
      <x v="2"/>
    </i>
  </colItems>
  <dataFields count="3">
    <dataField name="Average of Cost in 2012 USD" fld="22" subtotal="average" baseField="4" baseItem="4"/>
    <dataField name="Min of Cost in 2012 USD" fld="22" subtotal="min" baseField="4" baseItem="4"/>
    <dataField name="Max of Cost in 2012 USD" fld="22" subtotal="max" baseField="4" baseItem="4"/>
  </dataFields>
  <formats count="2">
    <format dxfId="187">
      <pivotArea dataOnly="0" outline="0" fieldPosition="0">
        <references count="1">
          <reference field="4294967294" count="3">
            <x v="0"/>
            <x v="1"/>
            <x v="2"/>
          </reference>
        </references>
      </pivotArea>
    </format>
    <format dxfId="186">
      <pivotArea dataOnly="0"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location ref="A3:D92" firstHeaderRow="0" firstDataRow="1" firstDataCol="1"/>
  <pivotFields count="30">
    <pivotField showAll="0" defaultSubtotal="0"/>
    <pivotField axis="axisRow" showAll="0">
      <items count="12">
        <item x="1"/>
        <item x="4"/>
        <item x="5"/>
        <item x="0"/>
        <item x="2"/>
        <item m="1" x="10"/>
        <item m="1" x="6"/>
        <item m="1" x="9"/>
        <item m="1" x="7"/>
        <item m="1" x="8"/>
        <item x="3"/>
        <item t="default"/>
      </items>
    </pivotField>
    <pivotField axis="axisRow" showAll="0">
      <items count="15">
        <item x="5"/>
        <item x="12"/>
        <item x="2"/>
        <item x="9"/>
        <item x="4"/>
        <item x="11"/>
        <item x="6"/>
        <item x="8"/>
        <item x="10"/>
        <item x="7"/>
        <item x="3"/>
        <item x="0"/>
        <item x="1"/>
        <item m="1" x="13"/>
        <item t="default"/>
      </items>
    </pivotField>
    <pivotField showAll="0"/>
    <pivotField showAll="0"/>
    <pivotField numFmtId="164" showAll="0"/>
    <pivotField showAll="0"/>
    <pivotField showAll="0">
      <items count="32">
        <item m="1" x="27"/>
        <item m="1" x="18"/>
        <item m="1" x="14"/>
        <item m="1" x="29"/>
        <item m="1" x="21"/>
        <item x="11"/>
        <item x="10"/>
        <item x="4"/>
        <item m="1" x="22"/>
        <item m="1" x="23"/>
        <item m="1" x="24"/>
        <item m="1" x="26"/>
        <item m="1" x="15"/>
        <item x="1"/>
        <item m="1" x="25"/>
        <item x="0"/>
        <item x="6"/>
        <item m="1" x="19"/>
        <item x="12"/>
        <item m="1" x="28"/>
        <item x="8"/>
        <item x="2"/>
        <item x="9"/>
        <item m="1" x="17"/>
        <item x="13"/>
        <item m="1" x="30"/>
        <item m="1" x="16"/>
        <item m="1" x="20"/>
        <item x="7"/>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defaultSubtotal="0"/>
    <pivotField showAll="0" defaultSubtotal="0"/>
    <pivotField axis="axisRow" showAll="0" defaultSubtotal="0">
      <items count="4">
        <item x="0"/>
        <item x="2"/>
        <item h="1" x="1"/>
        <item x="3"/>
      </items>
    </pivotField>
    <pivotField axis="axisRow" showAll="0" defaultSubtotal="0">
      <items count="14">
        <item x="3"/>
        <item x="7"/>
        <item x="5"/>
        <item x="11"/>
        <item x="10"/>
        <item x="4"/>
        <item x="1"/>
        <item x="0"/>
        <item x="6"/>
        <item x="12"/>
        <item x="8"/>
        <item x="2"/>
        <item x="9"/>
        <item x="13"/>
      </items>
    </pivotField>
  </pivotFields>
  <rowFields count="4">
    <field x="1"/>
    <field x="2"/>
    <field x="29"/>
    <field x="28"/>
  </rowFields>
  <rowItems count="89">
    <i>
      <x/>
    </i>
    <i r="1">
      <x v="10"/>
    </i>
    <i r="2">
      <x v="6"/>
    </i>
    <i r="3">
      <x/>
    </i>
    <i r="3">
      <x v="1"/>
    </i>
    <i r="3">
      <x v="3"/>
    </i>
    <i r="1">
      <x v="12"/>
    </i>
    <i r="2">
      <x v="6"/>
    </i>
    <i r="3">
      <x/>
    </i>
    <i r="3">
      <x v="1"/>
    </i>
    <i r="3">
      <x v="3"/>
    </i>
    <i>
      <x v="1"/>
    </i>
    <i r="1">
      <x v="6"/>
    </i>
    <i r="2">
      <x v="7"/>
    </i>
    <i r="3">
      <x/>
    </i>
    <i r="3">
      <x v="1"/>
    </i>
    <i r="3">
      <x v="3"/>
    </i>
    <i r="1">
      <x v="9"/>
    </i>
    <i r="2">
      <x v="7"/>
    </i>
    <i r="3">
      <x/>
    </i>
    <i r="3">
      <x v="1"/>
    </i>
    <i r="3">
      <x v="3"/>
    </i>
    <i>
      <x v="2"/>
    </i>
    <i r="1">
      <x v="6"/>
    </i>
    <i r="2">
      <x v="7"/>
    </i>
    <i r="3">
      <x/>
    </i>
    <i r="3">
      <x v="1"/>
    </i>
    <i r="3">
      <x v="3"/>
    </i>
    <i r="1">
      <x v="8"/>
    </i>
    <i r="2">
      <x v="7"/>
    </i>
    <i r="3">
      <x/>
    </i>
    <i r="3">
      <x v="1"/>
    </i>
    <i r="3">
      <x v="3"/>
    </i>
    <i r="1">
      <x v="9"/>
    </i>
    <i r="2">
      <x v="7"/>
    </i>
    <i r="3">
      <x/>
    </i>
    <i r="3">
      <x v="1"/>
    </i>
    <i r="3">
      <x v="3"/>
    </i>
    <i>
      <x v="3"/>
    </i>
    <i r="1">
      <x v="11"/>
    </i>
    <i r="2">
      <x/>
    </i>
    <i r="3">
      <x/>
    </i>
    <i r="2">
      <x v="7"/>
    </i>
    <i r="3">
      <x/>
    </i>
    <i r="2">
      <x v="9"/>
    </i>
    <i r="3">
      <x/>
    </i>
    <i>
      <x v="4"/>
    </i>
    <i r="1">
      <x/>
    </i>
    <i r="2">
      <x v="1"/>
    </i>
    <i r="3">
      <x/>
    </i>
    <i r="2">
      <x v="2"/>
    </i>
    <i r="3">
      <x/>
    </i>
    <i r="2">
      <x v="10"/>
    </i>
    <i r="3">
      <x v="1"/>
    </i>
    <i r="2">
      <x v="11"/>
    </i>
    <i r="3">
      <x/>
    </i>
    <i r="3">
      <x v="1"/>
    </i>
    <i r="1">
      <x v="2"/>
    </i>
    <i r="2">
      <x v="11"/>
    </i>
    <i r="3">
      <x/>
    </i>
    <i r="1">
      <x v="7"/>
    </i>
    <i r="2">
      <x v="10"/>
    </i>
    <i r="3">
      <x/>
    </i>
    <i r="2">
      <x v="11"/>
    </i>
    <i r="3">
      <x/>
    </i>
    <i>
      <x v="10"/>
    </i>
    <i r="1">
      <x v="3"/>
    </i>
    <i r="2">
      <x v="3"/>
    </i>
    <i r="3">
      <x/>
    </i>
    <i r="3">
      <x v="3"/>
    </i>
    <i r="2">
      <x v="8"/>
    </i>
    <i r="3">
      <x/>
    </i>
    <i r="3">
      <x v="3"/>
    </i>
    <i r="1">
      <x v="4"/>
    </i>
    <i r="2">
      <x v="5"/>
    </i>
    <i r="3">
      <x/>
    </i>
    <i r="3">
      <x v="1"/>
    </i>
    <i r="3">
      <x v="3"/>
    </i>
    <i r="2">
      <x v="8"/>
    </i>
    <i r="3">
      <x/>
    </i>
    <i r="3">
      <x v="1"/>
    </i>
    <i r="3">
      <x v="3"/>
    </i>
    <i r="2">
      <x v="12"/>
    </i>
    <i r="3">
      <x/>
    </i>
    <i r="3">
      <x v="3"/>
    </i>
    <i r="1">
      <x v="5"/>
    </i>
    <i r="2">
      <x v="4"/>
    </i>
    <i r="3">
      <x v="1"/>
    </i>
    <i t="grand">
      <x/>
    </i>
  </rowItems>
  <colFields count="1">
    <field x="-2"/>
  </colFields>
  <colItems count="3">
    <i>
      <x/>
    </i>
    <i i="1">
      <x v="1"/>
    </i>
    <i i="2">
      <x v="2"/>
    </i>
  </colItems>
  <dataFields count="3">
    <dataField name="Average of Cost in 2012 USD" fld="22" subtotal="average" baseField="7" baseItem="0"/>
    <dataField name="Min of Cost in 2012 USD" fld="22" subtotal="min" baseField="4" baseItem="4"/>
    <dataField name="Max of Cost in 2012 USD" fld="22" subtotal="max" baseField="4" baseItem="4"/>
  </dataFields>
  <formats count="2">
    <format dxfId="185">
      <pivotArea dataOnly="0" outline="0" fieldPosition="0">
        <references count="1">
          <reference field="4294967294" count="3">
            <x v="0"/>
            <x v="1"/>
            <x v="2"/>
          </reference>
        </references>
      </pivotArea>
    </format>
    <format dxfId="184">
      <pivotArea dataOnly="0"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8" applyNumberFormats="0" applyBorderFormats="0" applyFontFormats="0" applyPatternFormats="0" applyAlignmentFormats="0" applyWidthHeightFormats="1" dataCaption="Values" grandTotalCaption="Total" updatedVersion="4" minRefreshableVersion="3" showDrill="0" useAutoFormatting="1" itemPrintTitles="1" createdVersion="5" indent="0" showHeaders="0" outline="1" outlineData="1" multipleFieldFilters="0">
  <location ref="C2:F91" firstHeaderRow="0" firstDataRow="1" firstDataCol="1"/>
  <pivotFields count="30">
    <pivotField showAll="0" defaultSubtotal="0"/>
    <pivotField axis="axisRow" showAll="0">
      <items count="12">
        <item x="1"/>
        <item x="4"/>
        <item x="5"/>
        <item x="0"/>
        <item x="2"/>
        <item m="1" x="10"/>
        <item m="1" x="6"/>
        <item m="1" x="9"/>
        <item m="1" x="7"/>
        <item m="1" x="8"/>
        <item x="3"/>
        <item t="default"/>
      </items>
    </pivotField>
    <pivotField axis="axisRow" showAll="0" defaultSubtotal="0">
      <items count="14">
        <item x="5"/>
        <item x="12"/>
        <item x="2"/>
        <item x="9"/>
        <item x="4"/>
        <item x="11"/>
        <item x="6"/>
        <item x="8"/>
        <item x="10"/>
        <item x="7"/>
        <item x="3"/>
        <item x="0"/>
        <item x="1"/>
        <item m="1" x="13"/>
      </items>
    </pivotField>
    <pivotField showAll="0"/>
    <pivotField showAll="0"/>
    <pivotField numFmtId="164" showAll="0"/>
    <pivotField showAll="0"/>
    <pivotField showAll="0">
      <items count="32">
        <item m="1" x="27"/>
        <item m="1" x="18"/>
        <item m="1" x="14"/>
        <item m="1" x="29"/>
        <item m="1" x="21"/>
        <item x="11"/>
        <item x="10"/>
        <item x="4"/>
        <item m="1" x="22"/>
        <item m="1" x="23"/>
        <item m="1" x="24"/>
        <item m="1" x="26"/>
        <item m="1" x="15"/>
        <item x="1"/>
        <item m="1" x="25"/>
        <item x="0"/>
        <item x="6"/>
        <item m="1" x="19"/>
        <item x="12"/>
        <item m="1" x="28"/>
        <item x="8"/>
        <item x="2"/>
        <item x="9"/>
        <item m="1" x="17"/>
        <item x="13"/>
        <item m="1" x="30"/>
        <item m="1" x="16"/>
        <item m="1" x="20"/>
        <item x="7"/>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defaultSubtotal="0"/>
    <pivotField showAll="0" defaultSubtotal="0"/>
    <pivotField axis="axisRow" showAll="0" defaultSubtotal="0">
      <items count="4">
        <item n="-Low Income" sd="0" x="0"/>
        <item n="-Lower Middle Income" sd="0" x="2"/>
        <item h="1" sd="0" x="1"/>
        <item n="-Upper Middle Income" sd="0" x="3"/>
      </items>
    </pivotField>
    <pivotField axis="axisRow" showAll="0">
      <items count="15">
        <item x="3"/>
        <item x="7"/>
        <item x="5"/>
        <item x="11"/>
        <item x="10"/>
        <item x="4"/>
        <item x="1"/>
        <item x="0"/>
        <item x="6"/>
        <item x="12"/>
        <item x="8"/>
        <item x="2"/>
        <item x="9"/>
        <item x="13"/>
        <item t="default"/>
      </items>
    </pivotField>
  </pivotFields>
  <rowFields count="4">
    <field x="1"/>
    <field x="2"/>
    <field x="29"/>
    <field x="28"/>
  </rowFields>
  <rowItems count="89">
    <i>
      <x/>
    </i>
    <i r="1">
      <x v="10"/>
    </i>
    <i r="2">
      <x v="6"/>
    </i>
    <i r="3">
      <x/>
    </i>
    <i r="3">
      <x v="1"/>
    </i>
    <i r="3">
      <x v="3"/>
    </i>
    <i r="1">
      <x v="12"/>
    </i>
    <i r="2">
      <x v="6"/>
    </i>
    <i r="3">
      <x/>
    </i>
    <i r="3">
      <x v="1"/>
    </i>
    <i r="3">
      <x v="3"/>
    </i>
    <i>
      <x v="1"/>
    </i>
    <i r="1">
      <x v="6"/>
    </i>
    <i r="2">
      <x v="7"/>
    </i>
    <i r="3">
      <x/>
    </i>
    <i r="3">
      <x v="1"/>
    </i>
    <i r="3">
      <x v="3"/>
    </i>
    <i r="1">
      <x v="9"/>
    </i>
    <i r="2">
      <x v="7"/>
    </i>
    <i r="3">
      <x/>
    </i>
    <i r="3">
      <x v="1"/>
    </i>
    <i r="3">
      <x v="3"/>
    </i>
    <i>
      <x v="2"/>
    </i>
    <i r="1">
      <x v="6"/>
    </i>
    <i r="2">
      <x v="7"/>
    </i>
    <i r="3">
      <x/>
    </i>
    <i r="3">
      <x v="1"/>
    </i>
    <i r="3">
      <x v="3"/>
    </i>
    <i r="1">
      <x v="8"/>
    </i>
    <i r="2">
      <x v="7"/>
    </i>
    <i r="3">
      <x/>
    </i>
    <i r="3">
      <x v="1"/>
    </i>
    <i r="3">
      <x v="3"/>
    </i>
    <i r="1">
      <x v="9"/>
    </i>
    <i r="2">
      <x v="7"/>
    </i>
    <i r="3">
      <x/>
    </i>
    <i r="3">
      <x v="1"/>
    </i>
    <i r="3">
      <x v="3"/>
    </i>
    <i>
      <x v="3"/>
    </i>
    <i r="1">
      <x v="11"/>
    </i>
    <i r="2">
      <x/>
    </i>
    <i r="3">
      <x/>
    </i>
    <i r="2">
      <x v="7"/>
    </i>
    <i r="3">
      <x/>
    </i>
    <i r="2">
      <x v="9"/>
    </i>
    <i r="3">
      <x/>
    </i>
    <i>
      <x v="4"/>
    </i>
    <i r="1">
      <x/>
    </i>
    <i r="2">
      <x v="1"/>
    </i>
    <i r="3">
      <x/>
    </i>
    <i r="2">
      <x v="2"/>
    </i>
    <i r="3">
      <x/>
    </i>
    <i r="2">
      <x v="10"/>
    </i>
    <i r="3">
      <x v="1"/>
    </i>
    <i r="2">
      <x v="11"/>
    </i>
    <i r="3">
      <x/>
    </i>
    <i r="3">
      <x v="1"/>
    </i>
    <i r="1">
      <x v="2"/>
    </i>
    <i r="2">
      <x v="11"/>
    </i>
    <i r="3">
      <x/>
    </i>
    <i r="1">
      <x v="7"/>
    </i>
    <i r="2">
      <x v="10"/>
    </i>
    <i r="3">
      <x/>
    </i>
    <i r="2">
      <x v="11"/>
    </i>
    <i r="3">
      <x/>
    </i>
    <i>
      <x v="10"/>
    </i>
    <i r="1">
      <x v="3"/>
    </i>
    <i r="2">
      <x v="3"/>
    </i>
    <i r="3">
      <x/>
    </i>
    <i r="3">
      <x v="3"/>
    </i>
    <i r="2">
      <x v="8"/>
    </i>
    <i r="3">
      <x/>
    </i>
    <i r="3">
      <x v="3"/>
    </i>
    <i r="1">
      <x v="4"/>
    </i>
    <i r="2">
      <x v="5"/>
    </i>
    <i r="3">
      <x/>
    </i>
    <i r="3">
      <x v="1"/>
    </i>
    <i r="3">
      <x v="3"/>
    </i>
    <i r="2">
      <x v="8"/>
    </i>
    <i r="3">
      <x/>
    </i>
    <i r="3">
      <x v="1"/>
    </i>
    <i r="3">
      <x v="3"/>
    </i>
    <i r="2">
      <x v="12"/>
    </i>
    <i r="3">
      <x/>
    </i>
    <i r="3">
      <x v="3"/>
    </i>
    <i r="1">
      <x v="5"/>
    </i>
    <i r="2">
      <x v="4"/>
    </i>
    <i r="3">
      <x v="1"/>
    </i>
    <i t="grand">
      <x/>
    </i>
  </rowItems>
  <colFields count="1">
    <field x="-2"/>
  </colFields>
  <colItems count="3">
    <i>
      <x/>
    </i>
    <i i="1">
      <x v="1"/>
    </i>
    <i i="2">
      <x v="2"/>
    </i>
  </colItems>
  <dataFields count="3">
    <dataField name="Average cost of intervention (2012 US$)" fld="22" subtotal="average" baseField="7" baseItem="0"/>
    <dataField name="Min cost of intervention (2012 US$)" fld="22" subtotal="min" baseField="4" baseItem="4"/>
    <dataField name="Max cost of intervention (2012 US$)" fld="22" subtotal="max" baseField="4" baseItem="4" numFmtId="4"/>
  </dataFields>
  <formats count="115">
    <format dxfId="114">
      <pivotArea dataOnly="0" outline="0" fieldPosition="0">
        <references count="1">
          <reference field="4294967294" count="3">
            <x v="0"/>
            <x v="1"/>
            <x v="2"/>
          </reference>
        </references>
      </pivotArea>
    </format>
    <format dxfId="113">
      <pivotArea dataOnly="0" outline="0" fieldPosition="0">
        <references count="1">
          <reference field="4294967294" count="3">
            <x v="0"/>
            <x v="1"/>
            <x v="2"/>
          </reference>
        </references>
      </pivotArea>
    </format>
    <format dxfId="112">
      <pivotArea grandRow="1" outline="0" collapsedLevelsAreSubtotals="1" fieldPosition="0"/>
    </format>
    <format dxfId="111">
      <pivotArea dataOnly="0" labelOnly="1" grandRow="1" outline="0" fieldPosition="0"/>
    </format>
    <format dxfId="110">
      <pivotArea collapsedLevelsAreSubtotals="1" fieldPosition="0">
        <references count="1">
          <reference field="1" count="1">
            <x v="0"/>
          </reference>
        </references>
      </pivotArea>
    </format>
    <format dxfId="109">
      <pivotArea dataOnly="0" labelOnly="1" fieldPosition="0">
        <references count="1">
          <reference field="1" count="1">
            <x v="0"/>
          </reference>
        </references>
      </pivotArea>
    </format>
    <format dxfId="108">
      <pivotArea collapsedLevelsAreSubtotals="1" fieldPosition="0">
        <references count="1">
          <reference field="1" count="1">
            <x v="1"/>
          </reference>
        </references>
      </pivotArea>
    </format>
    <format dxfId="107">
      <pivotArea dataOnly="0" labelOnly="1" fieldPosition="0">
        <references count="1">
          <reference field="1" count="1">
            <x v="1"/>
          </reference>
        </references>
      </pivotArea>
    </format>
    <format dxfId="106">
      <pivotArea collapsedLevelsAreSubtotals="1" fieldPosition="0">
        <references count="1">
          <reference field="1" count="1">
            <x v="2"/>
          </reference>
        </references>
      </pivotArea>
    </format>
    <format dxfId="105">
      <pivotArea dataOnly="0" labelOnly="1" fieldPosition="0">
        <references count="1">
          <reference field="1" count="1">
            <x v="2"/>
          </reference>
        </references>
      </pivotArea>
    </format>
    <format dxfId="104">
      <pivotArea collapsedLevelsAreSubtotals="1" fieldPosition="0">
        <references count="1">
          <reference field="1" count="1">
            <x v="3"/>
          </reference>
        </references>
      </pivotArea>
    </format>
    <format dxfId="103">
      <pivotArea dataOnly="0" labelOnly="1" fieldPosition="0">
        <references count="1">
          <reference field="1" count="1">
            <x v="3"/>
          </reference>
        </references>
      </pivotArea>
    </format>
    <format dxfId="102">
      <pivotArea collapsedLevelsAreSubtotals="1" fieldPosition="0">
        <references count="1">
          <reference field="1" count="1">
            <x v="4"/>
          </reference>
        </references>
      </pivotArea>
    </format>
    <format dxfId="101">
      <pivotArea dataOnly="0" labelOnly="1" fieldPosition="0">
        <references count="1">
          <reference field="1" count="1">
            <x v="4"/>
          </reference>
        </references>
      </pivotArea>
    </format>
    <format dxfId="100">
      <pivotArea collapsedLevelsAreSubtotals="1" fieldPosition="0">
        <references count="1">
          <reference field="1" count="1">
            <x v="10"/>
          </reference>
        </references>
      </pivotArea>
    </format>
    <format dxfId="99">
      <pivotArea dataOnly="0" labelOnly="1" fieldPosition="0">
        <references count="1">
          <reference field="1" count="1">
            <x v="10"/>
          </reference>
        </references>
      </pivotArea>
    </format>
    <format dxfId="98">
      <pivotArea outline="0" fieldPosition="0">
        <references count="1">
          <reference field="4294967294" count="1">
            <x v="2"/>
          </reference>
        </references>
      </pivotArea>
    </format>
    <format dxfId="97">
      <pivotArea outline="0" collapsedLevelsAreSubtotals="1" fieldPosition="0"/>
    </format>
    <format dxfId="96">
      <pivotArea outline="0" collapsedLevelsAreSubtotals="1" fieldPosition="0"/>
    </format>
    <format dxfId="95">
      <pivotArea outline="0" collapsedLevelsAreSubtotals="1" fieldPosition="0"/>
    </format>
    <format dxfId="94">
      <pivotArea collapsedLevelsAreSubtotals="1" fieldPosition="0">
        <references count="4">
          <reference field="1" count="1" selected="0">
            <x v="0"/>
          </reference>
          <reference field="2" count="1" selected="0">
            <x v="10"/>
          </reference>
          <reference field="28" count="1">
            <x v="3"/>
          </reference>
          <reference field="29" count="1" selected="0">
            <x v="6"/>
          </reference>
        </references>
      </pivotArea>
    </format>
    <format dxfId="93">
      <pivotArea dataOnly="0" labelOnly="1" fieldPosition="0">
        <references count="4">
          <reference field="1" count="1" selected="0">
            <x v="0"/>
          </reference>
          <reference field="2" count="1" selected="0">
            <x v="10"/>
          </reference>
          <reference field="28" count="1">
            <x v="3"/>
          </reference>
          <reference field="29" count="1" selected="0">
            <x v="6"/>
          </reference>
        </references>
      </pivotArea>
    </format>
    <format dxfId="92">
      <pivotArea collapsedLevelsAreSubtotals="1" fieldPosition="0">
        <references count="4">
          <reference field="1" count="1" selected="0">
            <x v="1"/>
          </reference>
          <reference field="2" count="1" selected="0">
            <x v="6"/>
          </reference>
          <reference field="28" count="1">
            <x v="3"/>
          </reference>
          <reference field="29" count="1" selected="0">
            <x v="7"/>
          </reference>
        </references>
      </pivotArea>
    </format>
    <format dxfId="91">
      <pivotArea dataOnly="0" labelOnly="1" fieldPosition="0">
        <references count="4">
          <reference field="1" count="1" selected="0">
            <x v="1"/>
          </reference>
          <reference field="2" count="1" selected="0">
            <x v="6"/>
          </reference>
          <reference field="28" count="1">
            <x v="3"/>
          </reference>
          <reference field="29" count="1" selected="0">
            <x v="7"/>
          </reference>
        </references>
      </pivotArea>
    </format>
    <format dxfId="90">
      <pivotArea collapsedLevelsAreSubtotals="1" fieldPosition="0">
        <references count="4">
          <reference field="1" count="1" selected="0">
            <x v="2"/>
          </reference>
          <reference field="2" count="1" selected="0">
            <x v="6"/>
          </reference>
          <reference field="28" count="1">
            <x v="3"/>
          </reference>
          <reference field="29" count="1" selected="0">
            <x v="7"/>
          </reference>
        </references>
      </pivotArea>
    </format>
    <format dxfId="89">
      <pivotArea dataOnly="0" labelOnly="1" fieldPosition="0">
        <references count="4">
          <reference field="1" count="1" selected="0">
            <x v="2"/>
          </reference>
          <reference field="2" count="1" selected="0">
            <x v="6"/>
          </reference>
          <reference field="28" count="1">
            <x v="3"/>
          </reference>
          <reference field="29" count="1" selected="0">
            <x v="7"/>
          </reference>
        </references>
      </pivotArea>
    </format>
    <format dxfId="88">
      <pivotArea collapsedLevelsAreSubtotals="1" fieldPosition="0">
        <references count="4">
          <reference field="1" count="1" selected="0">
            <x v="2"/>
          </reference>
          <reference field="2" count="1" selected="0">
            <x v="8"/>
          </reference>
          <reference field="28" count="1">
            <x v="3"/>
          </reference>
          <reference field="29" count="1" selected="0">
            <x v="7"/>
          </reference>
        </references>
      </pivotArea>
    </format>
    <format dxfId="87">
      <pivotArea dataOnly="0" labelOnly="1" fieldPosition="0">
        <references count="4">
          <reference field="1" count="1" selected="0">
            <x v="2"/>
          </reference>
          <reference field="2" count="1" selected="0">
            <x v="8"/>
          </reference>
          <reference field="28" count="1">
            <x v="3"/>
          </reference>
          <reference field="29" count="1" selected="0">
            <x v="7"/>
          </reference>
        </references>
      </pivotArea>
    </format>
    <format dxfId="86">
      <pivotArea collapsedLevelsAreSubtotals="1" fieldPosition="0">
        <references count="4">
          <reference field="1" count="1" selected="0">
            <x v="4"/>
          </reference>
          <reference field="2" count="1" selected="0">
            <x v="0"/>
          </reference>
          <reference field="28" count="1">
            <x v="1"/>
          </reference>
          <reference field="29" count="1" selected="0">
            <x v="11"/>
          </reference>
        </references>
      </pivotArea>
    </format>
    <format dxfId="85">
      <pivotArea dataOnly="0" labelOnly="1" fieldPosition="0">
        <references count="4">
          <reference field="1" count="1" selected="0">
            <x v="4"/>
          </reference>
          <reference field="2" count="1" selected="0">
            <x v="0"/>
          </reference>
          <reference field="28" count="1">
            <x v="1"/>
          </reference>
          <reference field="29" count="1" selected="0">
            <x v="11"/>
          </reference>
        </references>
      </pivotArea>
    </format>
    <format dxfId="84">
      <pivotArea collapsedLevelsAreSubtotals="1" fieldPosition="0">
        <references count="4">
          <reference field="1" count="1" selected="0">
            <x v="4"/>
          </reference>
          <reference field="2" count="1" selected="0">
            <x v="2"/>
          </reference>
          <reference field="28" count="1">
            <x v="0"/>
          </reference>
          <reference field="29" count="1" selected="0">
            <x v="11"/>
          </reference>
        </references>
      </pivotArea>
    </format>
    <format dxfId="83">
      <pivotArea dataOnly="0" labelOnly="1" fieldPosition="0">
        <references count="4">
          <reference field="1" count="1" selected="0">
            <x v="4"/>
          </reference>
          <reference field="2" count="1" selected="0">
            <x v="2"/>
          </reference>
          <reference field="28" count="1">
            <x v="0"/>
          </reference>
          <reference field="29" count="1" selected="0">
            <x v="11"/>
          </reference>
        </references>
      </pivotArea>
    </format>
    <format dxfId="82">
      <pivotArea collapsedLevelsAreSubtotals="1" fieldPosition="0">
        <references count="4">
          <reference field="1" count="1" selected="0">
            <x v="10"/>
          </reference>
          <reference field="2" count="1" selected="0">
            <x v="3"/>
          </reference>
          <reference field="28" count="1">
            <x v="3"/>
          </reference>
          <reference field="29" count="1" selected="0">
            <x v="8"/>
          </reference>
        </references>
      </pivotArea>
    </format>
    <format dxfId="81">
      <pivotArea dataOnly="0" labelOnly="1" fieldPosition="0">
        <references count="4">
          <reference field="1" count="1" selected="0">
            <x v="10"/>
          </reference>
          <reference field="2" count="1" selected="0">
            <x v="3"/>
          </reference>
          <reference field="28" count="1">
            <x v="3"/>
          </reference>
          <reference field="29" count="1" selected="0">
            <x v="8"/>
          </reference>
        </references>
      </pivotArea>
    </format>
    <format dxfId="80">
      <pivotArea collapsedLevelsAreSubtotals="1" fieldPosition="0">
        <references count="4">
          <reference field="1" count="1" selected="0">
            <x v="10"/>
          </reference>
          <reference field="2" count="1" selected="0">
            <x v="4"/>
          </reference>
          <reference field="28" count="1">
            <x v="3"/>
          </reference>
          <reference field="29" count="1" selected="0">
            <x v="12"/>
          </reference>
        </references>
      </pivotArea>
    </format>
    <format dxfId="79">
      <pivotArea dataOnly="0" labelOnly="1" fieldPosition="0">
        <references count="4">
          <reference field="1" count="1" selected="0">
            <x v="10"/>
          </reference>
          <reference field="2" count="1" selected="0">
            <x v="4"/>
          </reference>
          <reference field="28" count="1">
            <x v="3"/>
          </reference>
          <reference field="29" count="1" selected="0">
            <x v="12"/>
          </reference>
        </references>
      </pivotArea>
    </format>
    <format dxfId="78">
      <pivotArea dataOnly="0" labelOnly="1" outline="0" fieldPosition="0">
        <references count="1">
          <reference field="4294967294" count="3">
            <x v="0"/>
            <x v="1"/>
            <x v="2"/>
          </reference>
        </references>
      </pivotArea>
    </format>
    <format dxfId="77">
      <pivotArea grandRow="1" outline="0" collapsedLevelsAreSubtotals="1" fieldPosition="0"/>
    </format>
    <format dxfId="76">
      <pivotArea dataOnly="0" labelOnly="1" grandRow="1" outline="0" fieldPosition="0"/>
    </format>
    <format dxfId="75">
      <pivotArea collapsedLevelsAreSubtotals="1" fieldPosition="0">
        <references count="1">
          <reference field="1" count="1">
            <x v="0"/>
          </reference>
        </references>
      </pivotArea>
    </format>
    <format dxfId="74">
      <pivotArea dataOnly="0" labelOnly="1" fieldPosition="0">
        <references count="1">
          <reference field="1" count="1">
            <x v="0"/>
          </reference>
        </references>
      </pivotArea>
    </format>
    <format dxfId="73">
      <pivotArea dataOnly="0" labelOnly="1" outline="0" fieldPosition="0">
        <references count="1">
          <reference field="4294967294" count="3">
            <x v="0"/>
            <x v="1"/>
            <x v="2"/>
          </reference>
        </references>
      </pivotArea>
    </format>
    <format dxfId="72">
      <pivotArea dataOnly="0" labelOnly="1" outline="0" fieldPosition="0">
        <references count="1">
          <reference field="4294967294" count="3">
            <x v="0"/>
            <x v="1"/>
            <x v="2"/>
          </reference>
        </references>
      </pivotArea>
    </format>
    <format dxfId="71">
      <pivotArea collapsedLevelsAreSubtotals="1" fieldPosition="0">
        <references count="1">
          <reference field="1" count="1">
            <x v="1"/>
          </reference>
        </references>
      </pivotArea>
    </format>
    <format dxfId="70">
      <pivotArea dataOnly="0" labelOnly="1" fieldPosition="0">
        <references count="1">
          <reference field="1" count="1">
            <x v="1"/>
          </reference>
        </references>
      </pivotArea>
    </format>
    <format dxfId="69">
      <pivotArea collapsedLevelsAreSubtotals="1" fieldPosition="0">
        <references count="1">
          <reference field="1" count="1">
            <x v="2"/>
          </reference>
        </references>
      </pivotArea>
    </format>
    <format dxfId="68">
      <pivotArea dataOnly="0" labelOnly="1" fieldPosition="0">
        <references count="1">
          <reference field="1" count="1">
            <x v="2"/>
          </reference>
        </references>
      </pivotArea>
    </format>
    <format dxfId="67">
      <pivotArea collapsedLevelsAreSubtotals="1" fieldPosition="0">
        <references count="1">
          <reference field="1" count="1">
            <x v="3"/>
          </reference>
        </references>
      </pivotArea>
    </format>
    <format dxfId="66">
      <pivotArea dataOnly="0" labelOnly="1" fieldPosition="0">
        <references count="1">
          <reference field="1" count="1">
            <x v="3"/>
          </reference>
        </references>
      </pivotArea>
    </format>
    <format dxfId="65">
      <pivotArea collapsedLevelsAreSubtotals="1" fieldPosition="0">
        <references count="1">
          <reference field="1" count="1">
            <x v="4"/>
          </reference>
        </references>
      </pivotArea>
    </format>
    <format dxfId="64">
      <pivotArea dataOnly="0" labelOnly="1" fieldPosition="0">
        <references count="1">
          <reference field="1" count="1">
            <x v="4"/>
          </reference>
        </references>
      </pivotArea>
    </format>
    <format dxfId="63">
      <pivotArea collapsedLevelsAreSubtotals="1" fieldPosition="0">
        <references count="1">
          <reference field="1" count="1">
            <x v="10"/>
          </reference>
        </references>
      </pivotArea>
    </format>
    <format dxfId="62">
      <pivotArea dataOnly="0" labelOnly="1" fieldPosition="0">
        <references count="1">
          <reference field="1" count="1">
            <x v="10"/>
          </reference>
        </references>
      </pivotArea>
    </format>
    <format dxfId="61">
      <pivotArea dataOnly="0" labelOnly="1" outline="0" fieldPosition="0">
        <references count="1">
          <reference field="4294967294" count="3">
            <x v="0"/>
            <x v="1"/>
            <x v="2"/>
          </reference>
        </references>
      </pivotArea>
    </format>
    <format dxfId="60">
      <pivotArea dataOnly="0" labelOnly="1" outline="0" fieldPosition="0">
        <references count="1">
          <reference field="4294967294" count="3">
            <x v="0"/>
            <x v="1"/>
            <x v="2"/>
          </reference>
        </references>
      </pivotArea>
    </format>
    <format dxfId="59">
      <pivotArea dataOnly="0" labelOnly="1" outline="0" fieldPosition="0">
        <references count="1">
          <reference field="4294967294" count="3">
            <x v="0"/>
            <x v="1"/>
            <x v="2"/>
          </reference>
        </references>
      </pivotArea>
    </format>
    <format dxfId="58">
      <pivotArea collapsedLevelsAreSubtotals="1" fieldPosition="0">
        <references count="3">
          <reference field="1" count="1" selected="0">
            <x v="0"/>
          </reference>
          <reference field="2" count="1" selected="0">
            <x v="10"/>
          </reference>
          <reference field="29" count="1">
            <x v="6"/>
          </reference>
        </references>
      </pivotArea>
    </format>
    <format dxfId="57">
      <pivotArea dataOnly="0" labelOnly="1" fieldPosition="0">
        <references count="3">
          <reference field="1" count="1" selected="0">
            <x v="0"/>
          </reference>
          <reference field="2" count="1" selected="0">
            <x v="10"/>
          </reference>
          <reference field="29" count="1">
            <x v="6"/>
          </reference>
        </references>
      </pivotArea>
    </format>
    <format dxfId="56">
      <pivotArea collapsedLevelsAreSubtotals="1" fieldPosition="0">
        <references count="3">
          <reference field="1" count="1" selected="0">
            <x v="0"/>
          </reference>
          <reference field="2" count="1" selected="0">
            <x v="12"/>
          </reference>
          <reference field="29" count="1">
            <x v="6"/>
          </reference>
        </references>
      </pivotArea>
    </format>
    <format dxfId="55">
      <pivotArea dataOnly="0" labelOnly="1" fieldPosition="0">
        <references count="3">
          <reference field="1" count="1" selected="0">
            <x v="0"/>
          </reference>
          <reference field="2" count="1" selected="0">
            <x v="12"/>
          </reference>
          <reference field="29" count="1">
            <x v="6"/>
          </reference>
        </references>
      </pivotArea>
    </format>
    <format dxfId="54">
      <pivotArea collapsedLevelsAreSubtotals="1" fieldPosition="0">
        <references count="3">
          <reference field="1" count="1" selected="0">
            <x v="1"/>
          </reference>
          <reference field="2" count="1" selected="0">
            <x v="6"/>
          </reference>
          <reference field="29" count="1">
            <x v="7"/>
          </reference>
        </references>
      </pivotArea>
    </format>
    <format dxfId="53">
      <pivotArea dataOnly="0" labelOnly="1" fieldPosition="0">
        <references count="3">
          <reference field="1" count="1" selected="0">
            <x v="1"/>
          </reference>
          <reference field="2" count="1" selected="0">
            <x v="6"/>
          </reference>
          <reference field="29" count="1">
            <x v="7"/>
          </reference>
        </references>
      </pivotArea>
    </format>
    <format dxfId="52">
      <pivotArea collapsedLevelsAreSubtotals="1" fieldPosition="0">
        <references count="3">
          <reference field="1" count="1" selected="0">
            <x v="1"/>
          </reference>
          <reference field="2" count="1" selected="0">
            <x v="9"/>
          </reference>
          <reference field="29" count="1">
            <x v="7"/>
          </reference>
        </references>
      </pivotArea>
    </format>
    <format dxfId="51">
      <pivotArea dataOnly="0" labelOnly="1" fieldPosition="0">
        <references count="3">
          <reference field="1" count="1" selected="0">
            <x v="1"/>
          </reference>
          <reference field="2" count="1" selected="0">
            <x v="9"/>
          </reference>
          <reference field="29" count="1">
            <x v="7"/>
          </reference>
        </references>
      </pivotArea>
    </format>
    <format dxfId="50">
      <pivotArea collapsedLevelsAreSubtotals="1" fieldPosition="0">
        <references count="3">
          <reference field="1" count="1" selected="0">
            <x v="2"/>
          </reference>
          <reference field="2" count="1" selected="0">
            <x v="6"/>
          </reference>
          <reference field="29" count="1">
            <x v="7"/>
          </reference>
        </references>
      </pivotArea>
    </format>
    <format dxfId="49">
      <pivotArea dataOnly="0" labelOnly="1" fieldPosition="0">
        <references count="3">
          <reference field="1" count="1" selected="0">
            <x v="2"/>
          </reference>
          <reference field="2" count="1" selected="0">
            <x v="6"/>
          </reference>
          <reference field="29" count="1">
            <x v="7"/>
          </reference>
        </references>
      </pivotArea>
    </format>
    <format dxfId="48">
      <pivotArea collapsedLevelsAreSubtotals="1" fieldPosition="0">
        <references count="3">
          <reference field="1" count="1" selected="0">
            <x v="2"/>
          </reference>
          <reference field="2" count="1" selected="0">
            <x v="8"/>
          </reference>
          <reference field="29" count="1">
            <x v="7"/>
          </reference>
        </references>
      </pivotArea>
    </format>
    <format dxfId="47">
      <pivotArea dataOnly="0" labelOnly="1" fieldPosition="0">
        <references count="3">
          <reference field="1" count="1" selected="0">
            <x v="2"/>
          </reference>
          <reference field="2" count="1" selected="0">
            <x v="8"/>
          </reference>
          <reference field="29" count="1">
            <x v="7"/>
          </reference>
        </references>
      </pivotArea>
    </format>
    <format dxfId="46">
      <pivotArea collapsedLevelsAreSubtotals="1" fieldPosition="0">
        <references count="3">
          <reference field="1" count="1" selected="0">
            <x v="2"/>
          </reference>
          <reference field="2" count="1" selected="0">
            <x v="9"/>
          </reference>
          <reference field="29" count="1">
            <x v="7"/>
          </reference>
        </references>
      </pivotArea>
    </format>
    <format dxfId="45">
      <pivotArea dataOnly="0" labelOnly="1" fieldPosition="0">
        <references count="3">
          <reference field="1" count="1" selected="0">
            <x v="2"/>
          </reference>
          <reference field="2" count="1" selected="0">
            <x v="9"/>
          </reference>
          <reference field="29" count="1">
            <x v="7"/>
          </reference>
        </references>
      </pivotArea>
    </format>
    <format dxfId="44">
      <pivotArea collapsedLevelsAreSubtotals="1" fieldPosition="0">
        <references count="3">
          <reference field="1" count="1" selected="0">
            <x v="3"/>
          </reference>
          <reference field="2" count="1" selected="0">
            <x v="11"/>
          </reference>
          <reference field="29" count="1">
            <x v="0"/>
          </reference>
        </references>
      </pivotArea>
    </format>
    <format dxfId="43">
      <pivotArea dataOnly="0" labelOnly="1" fieldPosition="0">
        <references count="3">
          <reference field="1" count="1" selected="0">
            <x v="3"/>
          </reference>
          <reference field="2" count="1" selected="0">
            <x v="11"/>
          </reference>
          <reference field="29" count="1">
            <x v="0"/>
          </reference>
        </references>
      </pivotArea>
    </format>
    <format dxfId="42">
      <pivotArea collapsedLevelsAreSubtotals="1" fieldPosition="0">
        <references count="3">
          <reference field="1" count="1" selected="0">
            <x v="3"/>
          </reference>
          <reference field="2" count="1" selected="0">
            <x v="11"/>
          </reference>
          <reference field="29" count="1">
            <x v="7"/>
          </reference>
        </references>
      </pivotArea>
    </format>
    <format dxfId="41">
      <pivotArea dataOnly="0" labelOnly="1" fieldPosition="0">
        <references count="3">
          <reference field="1" count="1" selected="0">
            <x v="3"/>
          </reference>
          <reference field="2" count="1" selected="0">
            <x v="11"/>
          </reference>
          <reference field="29" count="1">
            <x v="7"/>
          </reference>
        </references>
      </pivotArea>
    </format>
    <format dxfId="40">
      <pivotArea collapsedLevelsAreSubtotals="1" fieldPosition="0">
        <references count="3">
          <reference field="1" count="1" selected="0">
            <x v="3"/>
          </reference>
          <reference field="2" count="1" selected="0">
            <x v="11"/>
          </reference>
          <reference field="29" count="1">
            <x v="9"/>
          </reference>
        </references>
      </pivotArea>
    </format>
    <format dxfId="39">
      <pivotArea dataOnly="0" labelOnly="1" fieldPosition="0">
        <references count="3">
          <reference field="1" count="1" selected="0">
            <x v="3"/>
          </reference>
          <reference field="2" count="1" selected="0">
            <x v="11"/>
          </reference>
          <reference field="29" count="1">
            <x v="9"/>
          </reference>
        </references>
      </pivotArea>
    </format>
    <format dxfId="38">
      <pivotArea collapsedLevelsAreSubtotals="1" fieldPosition="0">
        <references count="3">
          <reference field="1" count="1" selected="0">
            <x v="4"/>
          </reference>
          <reference field="2" count="1" selected="0">
            <x v="0"/>
          </reference>
          <reference field="29" count="1">
            <x v="1"/>
          </reference>
        </references>
      </pivotArea>
    </format>
    <format dxfId="37">
      <pivotArea dataOnly="0" labelOnly="1" fieldPosition="0">
        <references count="3">
          <reference field="1" count="1" selected="0">
            <x v="4"/>
          </reference>
          <reference field="2" count="1" selected="0">
            <x v="0"/>
          </reference>
          <reference field="29" count="1">
            <x v="1"/>
          </reference>
        </references>
      </pivotArea>
    </format>
    <format dxfId="36">
      <pivotArea collapsedLevelsAreSubtotals="1" fieldPosition="0">
        <references count="3">
          <reference field="1" count="1" selected="0">
            <x v="4"/>
          </reference>
          <reference field="2" count="1" selected="0">
            <x v="0"/>
          </reference>
          <reference field="29" count="1">
            <x v="2"/>
          </reference>
        </references>
      </pivotArea>
    </format>
    <format dxfId="35">
      <pivotArea dataOnly="0" labelOnly="1" fieldPosition="0">
        <references count="3">
          <reference field="1" count="1" selected="0">
            <x v="4"/>
          </reference>
          <reference field="2" count="1" selected="0">
            <x v="0"/>
          </reference>
          <reference field="29" count="1">
            <x v="2"/>
          </reference>
        </references>
      </pivotArea>
    </format>
    <format dxfId="34">
      <pivotArea collapsedLevelsAreSubtotals="1" fieldPosition="0">
        <references count="3">
          <reference field="1" count="1" selected="0">
            <x v="4"/>
          </reference>
          <reference field="2" count="1" selected="0">
            <x v="0"/>
          </reference>
          <reference field="29" count="1">
            <x v="10"/>
          </reference>
        </references>
      </pivotArea>
    </format>
    <format dxfId="33">
      <pivotArea dataOnly="0" labelOnly="1" fieldPosition="0">
        <references count="3">
          <reference field="1" count="1" selected="0">
            <x v="4"/>
          </reference>
          <reference field="2" count="1" selected="0">
            <x v="0"/>
          </reference>
          <reference field="29" count="1">
            <x v="10"/>
          </reference>
        </references>
      </pivotArea>
    </format>
    <format dxfId="32">
      <pivotArea collapsedLevelsAreSubtotals="1" fieldPosition="0">
        <references count="3">
          <reference field="1" count="1" selected="0">
            <x v="4"/>
          </reference>
          <reference field="2" count="1" selected="0">
            <x v="0"/>
          </reference>
          <reference field="29" count="1">
            <x v="11"/>
          </reference>
        </references>
      </pivotArea>
    </format>
    <format dxfId="31">
      <pivotArea dataOnly="0" labelOnly="1" fieldPosition="0">
        <references count="3">
          <reference field="1" count="1" selected="0">
            <x v="4"/>
          </reference>
          <reference field="2" count="1" selected="0">
            <x v="0"/>
          </reference>
          <reference field="29" count="1">
            <x v="11"/>
          </reference>
        </references>
      </pivotArea>
    </format>
    <format dxfId="30">
      <pivotArea collapsedLevelsAreSubtotals="1" fieldPosition="0">
        <references count="3">
          <reference field="1" count="1" selected="0">
            <x v="4"/>
          </reference>
          <reference field="2" count="1" selected="0">
            <x v="2"/>
          </reference>
          <reference field="29" count="1">
            <x v="11"/>
          </reference>
        </references>
      </pivotArea>
    </format>
    <format dxfId="29">
      <pivotArea dataOnly="0" labelOnly="1" fieldPosition="0">
        <references count="3">
          <reference field="1" count="1" selected="0">
            <x v="4"/>
          </reference>
          <reference field="2" count="1" selected="0">
            <x v="2"/>
          </reference>
          <reference field="29" count="1">
            <x v="11"/>
          </reference>
        </references>
      </pivotArea>
    </format>
    <format dxfId="28">
      <pivotArea collapsedLevelsAreSubtotals="1" fieldPosition="0">
        <references count="3">
          <reference field="1" count="1" selected="0">
            <x v="4"/>
          </reference>
          <reference field="2" count="1" selected="0">
            <x v="7"/>
          </reference>
          <reference field="29" count="1">
            <x v="10"/>
          </reference>
        </references>
      </pivotArea>
    </format>
    <format dxfId="27">
      <pivotArea dataOnly="0" labelOnly="1" fieldPosition="0">
        <references count="3">
          <reference field="1" count="1" selected="0">
            <x v="4"/>
          </reference>
          <reference field="2" count="1" selected="0">
            <x v="7"/>
          </reference>
          <reference field="29" count="1">
            <x v="10"/>
          </reference>
        </references>
      </pivotArea>
    </format>
    <format dxfId="26">
      <pivotArea collapsedLevelsAreSubtotals="1" fieldPosition="0">
        <references count="3">
          <reference field="1" count="1" selected="0">
            <x v="4"/>
          </reference>
          <reference field="2" count="1" selected="0">
            <x v="7"/>
          </reference>
          <reference field="29" count="1">
            <x v="11"/>
          </reference>
        </references>
      </pivotArea>
    </format>
    <format dxfId="25">
      <pivotArea dataOnly="0" labelOnly="1" fieldPosition="0">
        <references count="3">
          <reference field="1" count="1" selected="0">
            <x v="4"/>
          </reference>
          <reference field="2" count="1" selected="0">
            <x v="7"/>
          </reference>
          <reference field="29" count="1">
            <x v="11"/>
          </reference>
        </references>
      </pivotArea>
    </format>
    <format dxfId="24">
      <pivotArea collapsedLevelsAreSubtotals="1" fieldPosition="0">
        <references count="3">
          <reference field="1" count="1" selected="0">
            <x v="10"/>
          </reference>
          <reference field="2" count="1" selected="0">
            <x v="3"/>
          </reference>
          <reference field="29" count="1">
            <x v="3"/>
          </reference>
        </references>
      </pivotArea>
    </format>
    <format dxfId="23">
      <pivotArea dataOnly="0" labelOnly="1" fieldPosition="0">
        <references count="3">
          <reference field="1" count="1" selected="0">
            <x v="10"/>
          </reference>
          <reference field="2" count="1" selected="0">
            <x v="3"/>
          </reference>
          <reference field="29" count="1">
            <x v="3"/>
          </reference>
        </references>
      </pivotArea>
    </format>
    <format dxfId="22">
      <pivotArea collapsedLevelsAreSubtotals="1" fieldPosition="0">
        <references count="3">
          <reference field="1" count="1" selected="0">
            <x v="10"/>
          </reference>
          <reference field="2" count="1" selected="0">
            <x v="3"/>
          </reference>
          <reference field="29" count="1">
            <x v="8"/>
          </reference>
        </references>
      </pivotArea>
    </format>
    <format dxfId="21">
      <pivotArea dataOnly="0" labelOnly="1" fieldPosition="0">
        <references count="3">
          <reference field="1" count="1" selected="0">
            <x v="10"/>
          </reference>
          <reference field="2" count="1" selected="0">
            <x v="3"/>
          </reference>
          <reference field="29" count="1">
            <x v="8"/>
          </reference>
        </references>
      </pivotArea>
    </format>
    <format dxfId="20">
      <pivotArea collapsedLevelsAreSubtotals="1" fieldPosition="0">
        <references count="3">
          <reference field="1" count="1" selected="0">
            <x v="10"/>
          </reference>
          <reference field="2" count="1" selected="0">
            <x v="4"/>
          </reference>
          <reference field="29" count="1">
            <x v="5"/>
          </reference>
        </references>
      </pivotArea>
    </format>
    <format dxfId="19">
      <pivotArea dataOnly="0" labelOnly="1" fieldPosition="0">
        <references count="3">
          <reference field="1" count="1" selected="0">
            <x v="10"/>
          </reference>
          <reference field="2" count="1" selected="0">
            <x v="4"/>
          </reference>
          <reference field="29" count="1">
            <x v="5"/>
          </reference>
        </references>
      </pivotArea>
    </format>
    <format dxfId="18">
      <pivotArea collapsedLevelsAreSubtotals="1" fieldPosition="0">
        <references count="3">
          <reference field="1" count="1" selected="0">
            <x v="10"/>
          </reference>
          <reference field="2" count="1" selected="0">
            <x v="4"/>
          </reference>
          <reference field="29" count="1">
            <x v="8"/>
          </reference>
        </references>
      </pivotArea>
    </format>
    <format dxfId="17">
      <pivotArea dataOnly="0" labelOnly="1" fieldPosition="0">
        <references count="3">
          <reference field="1" count="1" selected="0">
            <x v="10"/>
          </reference>
          <reference field="2" count="1" selected="0">
            <x v="4"/>
          </reference>
          <reference field="29" count="1">
            <x v="8"/>
          </reference>
        </references>
      </pivotArea>
    </format>
    <format dxfId="16">
      <pivotArea collapsedLevelsAreSubtotals="1" fieldPosition="0">
        <references count="3">
          <reference field="1" count="1" selected="0">
            <x v="10"/>
          </reference>
          <reference field="2" count="1" selected="0">
            <x v="4"/>
          </reference>
          <reference field="29" count="1">
            <x v="12"/>
          </reference>
        </references>
      </pivotArea>
    </format>
    <format dxfId="15">
      <pivotArea dataOnly="0" labelOnly="1" fieldPosition="0">
        <references count="3">
          <reference field="1" count="1" selected="0">
            <x v="10"/>
          </reference>
          <reference field="2" count="1" selected="0">
            <x v="4"/>
          </reference>
          <reference field="29" count="1">
            <x v="12"/>
          </reference>
        </references>
      </pivotArea>
    </format>
    <format dxfId="14">
      <pivotArea collapsedLevelsAreSubtotals="1" fieldPosition="0">
        <references count="3">
          <reference field="1" count="1" selected="0">
            <x v="10"/>
          </reference>
          <reference field="2" count="1" selected="0">
            <x v="5"/>
          </reference>
          <reference field="29" count="1">
            <x v="4"/>
          </reference>
        </references>
      </pivotArea>
    </format>
    <format dxfId="13">
      <pivotArea dataOnly="0" labelOnly="1" fieldPosition="0">
        <references count="3">
          <reference field="1" count="1" selected="0">
            <x v="10"/>
          </reference>
          <reference field="2" count="1" selected="0">
            <x v="5"/>
          </reference>
          <reference field="29" count="1">
            <x v="4"/>
          </reference>
        </references>
      </pivotArea>
    </format>
    <format dxfId="12">
      <pivotArea collapsedLevelsAreSubtotals="1" fieldPosition="0">
        <references count="4">
          <reference field="1" count="1" selected="0">
            <x v="0"/>
          </reference>
          <reference field="2" count="1" selected="0">
            <x v="12"/>
          </reference>
          <reference field="28" count="1">
            <x v="3"/>
          </reference>
          <reference field="29" count="1" selected="0">
            <x v="6"/>
          </reference>
        </references>
      </pivotArea>
    </format>
    <format dxfId="11">
      <pivotArea dataOnly="0" labelOnly="1" fieldPosition="0">
        <references count="4">
          <reference field="1" count="1" selected="0">
            <x v="0"/>
          </reference>
          <reference field="2" count="1" selected="0">
            <x v="12"/>
          </reference>
          <reference field="28" count="1">
            <x v="3"/>
          </reference>
          <reference field="29" count="1" selected="0">
            <x v="6"/>
          </reference>
        </references>
      </pivotArea>
    </format>
    <format dxfId="10">
      <pivotArea collapsedLevelsAreSubtotals="1" fieldPosition="0">
        <references count="4">
          <reference field="1" count="1" selected="0">
            <x v="1"/>
          </reference>
          <reference field="2" count="1" selected="0">
            <x v="9"/>
          </reference>
          <reference field="28" count="1">
            <x v="3"/>
          </reference>
          <reference field="29" count="1" selected="0">
            <x v="7"/>
          </reference>
        </references>
      </pivotArea>
    </format>
    <format dxfId="9">
      <pivotArea dataOnly="0" labelOnly="1" fieldPosition="0">
        <references count="4">
          <reference field="1" count="1" selected="0">
            <x v="1"/>
          </reference>
          <reference field="2" count="1" selected="0">
            <x v="9"/>
          </reference>
          <reference field="28" count="1">
            <x v="3"/>
          </reference>
          <reference field="29" count="1" selected="0">
            <x v="7"/>
          </reference>
        </references>
      </pivotArea>
    </format>
    <format dxfId="8">
      <pivotArea collapsedLevelsAreSubtotals="1" fieldPosition="0">
        <references count="4">
          <reference field="1" count="1" selected="0">
            <x v="2"/>
          </reference>
          <reference field="2" count="1" selected="0">
            <x v="9"/>
          </reference>
          <reference field="28" count="1">
            <x v="3"/>
          </reference>
          <reference field="29" count="1" selected="0">
            <x v="7"/>
          </reference>
        </references>
      </pivotArea>
    </format>
    <format dxfId="7">
      <pivotArea dataOnly="0" labelOnly="1" fieldPosition="0">
        <references count="4">
          <reference field="1" count="1" selected="0">
            <x v="2"/>
          </reference>
          <reference field="2" count="1" selected="0">
            <x v="9"/>
          </reference>
          <reference field="28" count="1">
            <x v="3"/>
          </reference>
          <reference field="29" count="1" selected="0">
            <x v="7"/>
          </reference>
        </references>
      </pivotArea>
    </format>
    <format dxfId="6">
      <pivotArea collapsedLevelsAreSubtotals="1" fieldPosition="0">
        <references count="4">
          <reference field="1" count="1" selected="0">
            <x v="3"/>
          </reference>
          <reference field="2" count="1" selected="0">
            <x v="11"/>
          </reference>
          <reference field="28" count="1">
            <x v="0"/>
          </reference>
          <reference field="29" count="1" selected="0">
            <x v="9"/>
          </reference>
        </references>
      </pivotArea>
    </format>
    <format dxfId="5">
      <pivotArea dataOnly="0" labelOnly="1" fieldPosition="0">
        <references count="4">
          <reference field="1" count="1" selected="0">
            <x v="3"/>
          </reference>
          <reference field="2" count="1" selected="0">
            <x v="11"/>
          </reference>
          <reference field="28" count="1">
            <x v="0"/>
          </reference>
          <reference field="29" count="1" selected="0">
            <x v="9"/>
          </reference>
        </references>
      </pivotArea>
    </format>
    <format dxfId="4">
      <pivotArea collapsedLevelsAreSubtotals="1" fieldPosition="0">
        <references count="4">
          <reference field="1" count="1" selected="0">
            <x v="4"/>
          </reference>
          <reference field="2" count="1" selected="0">
            <x v="7"/>
          </reference>
          <reference field="28" count="1">
            <x v="0"/>
          </reference>
          <reference field="29" count="1" selected="0">
            <x v="11"/>
          </reference>
        </references>
      </pivotArea>
    </format>
    <format dxfId="3">
      <pivotArea dataOnly="0" labelOnly="1" fieldPosition="0">
        <references count="4">
          <reference field="1" count="1" selected="0">
            <x v="4"/>
          </reference>
          <reference field="2" count="1" selected="0">
            <x v="7"/>
          </reference>
          <reference field="28" count="1">
            <x v="0"/>
          </reference>
          <reference field="29" count="1" selected="0">
            <x v="11"/>
          </reference>
        </references>
      </pivotArea>
    </format>
    <format dxfId="2">
      <pivotArea collapsedLevelsAreSubtotals="1" fieldPosition="0">
        <references count="4">
          <reference field="1" count="1" selected="0">
            <x v="10"/>
          </reference>
          <reference field="2" count="1" selected="0">
            <x v="5"/>
          </reference>
          <reference field="28" count="1">
            <x v="1"/>
          </reference>
          <reference field="29" count="1" selected="0">
            <x v="4"/>
          </reference>
        </references>
      </pivotArea>
    </format>
    <format dxfId="1">
      <pivotArea dataOnly="0" labelOnly="1" outline="0" fieldPosition="0">
        <references count="1">
          <reference field="4294967294" count="3">
            <x v="0"/>
            <x v="1"/>
            <x v="2"/>
          </reference>
        </references>
      </pivotArea>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ArticleTab" displayName="ArticleTab" ref="A1:AP84" totalsRowShown="0" headerRowDxfId="281" dataDxfId="279" headerRowBorderDxfId="280">
  <autoFilter ref="A1:AP84"/>
  <sortState ref="A2:AP84">
    <sortCondition ref="B1:B63"/>
  </sortState>
  <tableColumns count="42">
    <tableColumn id="37" name="Origin" dataDxfId="278"/>
    <tableColumn id="28" name="ID#" dataDxfId="277"/>
    <tableColumn id="29" name="Study Title" dataDxfId="276"/>
    <tableColumn id="30" name="Authors" dataDxfId="275"/>
    <tableColumn id="31" name="Publication Year" dataDxfId="274"/>
    <tableColumn id="32" name="Journal " dataDxfId="273"/>
    <tableColumn id="33" name="Study Country" dataDxfId="272"/>
    <tableColumn id="34" name="WB Region" dataDxfId="271">
      <calculatedColumnFormula>IF(ArticleTab[Study Country]="Multiple","Multiple",INDEX(Country_Tab[Region],MATCH(ArticleTab[Study Country],Country_Tab[Economy],0)))</calculatedColumnFormula>
    </tableColumn>
    <tableColumn id="35" name="Income Group" dataDxfId="270">
      <calculatedColumnFormula>IF(ArticleTab[Study Country]="Multiple","Multiple",INDEX(Country_Tab[Income group],MATCH(ArticleTab[Study Country],Country_Tab[Economy],0)))</calculatedColumnFormula>
    </tableColumn>
    <tableColumn id="38" name="Study Type (CA, CEA, etc)" dataDxfId="269"/>
    <tableColumn id="39" name="Intervention " dataDxfId="268"/>
    <tableColumn id="1" name="Level of Care" dataDxfId="267"/>
    <tableColumn id="2" name="Perspective" dataDxfId="266"/>
    <tableColumn id="3" name="Modeled or Empirical " dataDxfId="265"/>
    <tableColumn id="4" name="Retrospective/ Prospective" dataDxfId="264"/>
    <tableColumn id="5" name="Sample Size (# or NA)" dataDxfId="263"/>
    <tableColumn id="6" name="Ingredients or Record Review" dataDxfId="262"/>
    <tableColumn id="7" name="Cross-Sectional or Longitudinal" dataDxfId="261"/>
    <tableColumn id="41" name="Currency Country" dataDxfId="260"/>
    <tableColumn id="8" name="Currency Year" dataDxfId="259"/>
    <tableColumn id="9" name="Evaluation/ measure of effectiveness/ health output or outcome" dataDxfId="258"/>
    <tableColumn id="10" name="Cost Table" dataDxfId="257"/>
    <tableColumn id="11" name="Sensitivity analysis (Y/N)" dataDxfId="256"/>
    <tableColumn id="40" name="New" dataDxfId="255"/>
    <tableColumn id="12" name="Comment" dataDxfId="254"/>
    <tableColumn id="42" name="Exclude? (Y/N)" dataDxfId="253"/>
    <tableColumn id="13" name="1) Was a well-defined question posted in an answerable form?" dataDxfId="252"/>
    <tableColumn id="14" name="2) Was a comprehensive description of the competing alternatives given?" dataDxfId="251"/>
    <tableColumn id="15" name="3) (CEA) Was the effectiveness of the programme or services established?/ (CA) Input costs detailed enough for comparison" dataDxfId="250"/>
    <tableColumn id="16" name="4) Were all the important and relevant costs and consequences for each alternative identified? " dataDxfId="249"/>
    <tableColumn id="17" name="5a) Were costs measured accurately in appropriate physical units?" dataDxfId="248"/>
    <tableColumn id="18" name="5b) Were consequences measured accurately in appropriate physical units? " dataDxfId="247"/>
    <tableColumn id="19" name="6a) Were the costs valued credibly?" dataDxfId="246"/>
    <tableColumn id="20" name="6b) Were the consequences valued credibly?" dataDxfId="245"/>
    <tableColumn id="21" name="7a) Were costs and consequences that occur in the future 'discounted' to their present values?" dataDxfId="244"/>
    <tableColumn id="22" name="7b) Were costs adjusted for differential timing (discounting)" dataDxfId="243"/>
    <tableColumn id="23" name="8) Was an incremental analysis of costs and consequences of alternatives done?" dataDxfId="242"/>
    <tableColumn id="24" name="9) Was allowance made for uncertainty in the estimates of costs and consequences?" dataDxfId="241"/>
    <tableColumn id="25" name="10) Did the presentation and discussion of study results include all issues of concern to users? " dataDxfId="240"/>
    <tableColumn id="26" name="Score" dataDxfId="239">
      <calculatedColumnFormula>IF(J2="CEA",AA2+AB2+AC2+AD2+AE2*0.5+AF2*0.5+AG2*0.5+AH2*0.5+AJ2*0.5+AI2*0.5+AK2+AL2+AM2,(10/9)*(AA2+AB2+AC2+AD2+AE2+AG2+0.5*AI2+0.5*AJ2+AL2+AM2))</calculatedColumnFormula>
    </tableColumn>
    <tableColumn id="27" name="Checklist Comment" dataDxfId="238"/>
    <tableColumn id="36" name="Column1" dataDxfId="237"/>
  </tableColumns>
  <tableStyleInfo name="TableStyleLight2" showFirstColumn="0" showLastColumn="0" showRowStripes="1" showColumnStripes="0"/>
</table>
</file>

<file path=xl/tables/table2.xml><?xml version="1.0" encoding="utf-8"?>
<table xmlns="http://schemas.openxmlformats.org/spreadsheetml/2006/main" id="1" name="Cost_Tab" displayName="Cost_Tab" ref="G1:AJ492" totalsRowShown="0" headerRowDxfId="236" dataDxfId="235">
  <autoFilter ref="G1:AJ492"/>
  <sortState ref="A20:AF434">
    <sortCondition ref="L1:L492"/>
  </sortState>
  <tableColumns count="30">
    <tableColumn id="29" name="Inpatient" dataDxfId="234"/>
    <tableColumn id="5" name="Sorting 1" dataDxfId="233"/>
    <tableColumn id="4" name="Sorting 2" dataDxfId="232"/>
    <tableColumn id="6" name="Intervention details and delivery " dataDxfId="231"/>
    <tableColumn id="7" name="Financial or Economic Cost _x000a_(F or E)" dataDxfId="230"/>
    <tableColumn id="8" name="Costs" dataDxfId="229" dataCellStyle="Currency"/>
    <tableColumn id="9" name="Cost Range" dataDxfId="228"/>
    <tableColumn id="10" name="Effectiveness/ denominator unit" dataDxfId="227"/>
    <tableColumn id="11" name="Currency country" dataDxfId="226"/>
    <tableColumn id="12" name="Currency year" dataDxfId="225"/>
    <tableColumn id="13" name="Exchange Rate for US and Currency Country for Listed Year OR PPP if $Int" dataDxfId="224"/>
    <tableColumn id="14" name="US Cost in listed year " dataDxfId="223"/>
    <tableColumn id="15" name="US Cost in listed year (range)" dataDxfId="222"/>
    <tableColumn id="16" name="Exchange Rate for US and Study Country for Listed Year" dataDxfId="221"/>
    <tableColumn id="17" name="LCU Cost in listed year" dataDxfId="220"/>
    <tableColumn id="18" name="LCU Cost in listed year (range)" dataDxfId="219"/>
    <tableColumn id="19" name="CPI of 2012 for listed study country" dataDxfId="218"/>
    <tableColumn id="20" name="CPI of listed year &amp; study country" dataDxfId="217"/>
    <tableColumn id="21" name="Use region? If so, choose. If not, leave blank" dataDxfId="216"/>
    <tableColumn id="22" name="LCU Cost in 2012 (uses CPI unless region is selected)" dataDxfId="215"/>
    <tableColumn id="23" name="LCU Cost 2012 Range" dataDxfId="214"/>
    <tableColumn id="24" name="2012 Exchange rate from Listed Country to US" dataDxfId="213"/>
    <tableColumn id="25" name="Cost in 2012 USD" dataDxfId="212"/>
    <tableColumn id="26" name="Unit or Period" dataDxfId="211"/>
    <tableColumn id="27" name="Range" dataDxfId="210"/>
    <tableColumn id="28" name="Comment" dataDxfId="209"/>
    <tableColumn id="30" name="WB Region" dataDxfId="208">
      <calculatedColumnFormula>VLOOKUP(A2,'Article Matrix'!$B$2:$I$84,7,FALSE)</calculatedColumnFormula>
    </tableColumn>
    <tableColumn id="34" name="WB income group" dataDxfId="207">
      <calculatedColumnFormula>VLOOKUP(A2,'Article Matrix'!$B$2:$I$84,8,FALSE)</calculatedColumnFormula>
    </tableColumn>
    <tableColumn id="1" name="Income group" dataDxfId="206">
      <calculatedColumnFormula>PROPER(AH2)</calculatedColumnFormula>
    </tableColumn>
    <tableColumn id="2" name="Unit" dataDxfId="205">
      <calculatedColumnFormula>PROPER(N2)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Q498" totalsRowShown="0" headerRowDxfId="204">
  <autoFilter ref="A1:Q498"/>
  <sortState ref="A2:Q498">
    <sortCondition ref="Q1:Q498"/>
  </sortState>
  <tableColumns count="17">
    <tableColumn id="1" name="Cost ID#" dataDxfId="203"/>
    <tableColumn id="2" name="Sorting 1" dataDxfId="202"/>
    <tableColumn id="16" name="Category" dataDxfId="201"/>
    <tableColumn id="3" name="Sorting 2" dataDxfId="200"/>
    <tableColumn id="17" name="Sub-Category" dataDxfId="199"/>
    <tableColumn id="4" name="Author" dataDxfId="198"/>
    <tableColumn id="5" name="Year" dataDxfId="197"/>
    <tableColumn id="6" name="Author (Year)" dataDxfId="196"/>
    <tableColumn id="7" name="Country" dataDxfId="195"/>
    <tableColumn id="8" name="Intervention" dataDxfId="194"/>
    <tableColumn id="15" name="Financial or Economic Cost (If Specified)" dataDxfId="193"/>
    <tableColumn id="9" name="Cost as Presented" dataDxfId="192"/>
    <tableColumn id="10" name="Unit" dataDxfId="191"/>
    <tableColumn id="11" name="Currency" dataDxfId="190"/>
    <tableColumn id="12" name="Year " dataDxfId="189"/>
    <tableColumn id="13" name="Currency (Year)" dataDxfId="188"/>
    <tableColumn id="14" name="Cost in USD 2012" dataCellStyle="Currency"/>
  </tableColumns>
  <tableStyleInfo name="TableStyleMedium2" showFirstColumn="0" showLastColumn="0" showRowStripes="1" showColumnStripes="0"/>
</table>
</file>

<file path=xl/tables/table4.xml><?xml version="1.0" encoding="utf-8"?>
<table xmlns="http://schemas.openxmlformats.org/spreadsheetml/2006/main" id="4" name="CPI_Tab" displayName="CPI_Tab" ref="A2:BC256" totalsRowShown="0">
  <autoFilter ref="A2:BC256"/>
  <tableColumns count="55">
    <tableColumn id="1" name="Country"/>
    <tableColumn id="2" name="1960"/>
    <tableColumn id="3" name="1961"/>
    <tableColumn id="4" name="1962"/>
    <tableColumn id="5" name="1963"/>
    <tableColumn id="6" name="1964"/>
    <tableColumn id="7" name="1965"/>
    <tableColumn id="8" name="1966"/>
    <tableColumn id="9" name="1967"/>
    <tableColumn id="10" name="1968"/>
    <tableColumn id="11" name="1969"/>
    <tableColumn id="12" name="1970"/>
    <tableColumn id="13" name="1971"/>
    <tableColumn id="14" name="1972"/>
    <tableColumn id="15" name="1973"/>
    <tableColumn id="16" name="1974"/>
    <tableColumn id="17" name="1975"/>
    <tableColumn id="18" name="1976"/>
    <tableColumn id="19" name="1977"/>
    <tableColumn id="20" name="1978"/>
    <tableColumn id="21" name="1979"/>
    <tableColumn id="22" name="1980"/>
    <tableColumn id="23" name="1981"/>
    <tableColumn id="24" name="1982"/>
    <tableColumn id="25" name="1983"/>
    <tableColumn id="26" name="1984"/>
    <tableColumn id="27" name="1985"/>
    <tableColumn id="28" name="1986"/>
    <tableColumn id="29" name="1987"/>
    <tableColumn id="30" name="1988"/>
    <tableColumn id="31" name="1989"/>
    <tableColumn id="32" name="1990"/>
    <tableColumn id="33" name="1991"/>
    <tableColumn id="34" name="1992"/>
    <tableColumn id="35" name="1993"/>
    <tableColumn id="36" name="1994"/>
    <tableColumn id="37" name="1995"/>
    <tableColumn id="38" name="1996"/>
    <tableColumn id="39" name="1997"/>
    <tableColumn id="40" name="1998"/>
    <tableColumn id="41" name="1999"/>
    <tableColumn id="42" name="2000"/>
    <tableColumn id="43" name="2001"/>
    <tableColumn id="44" name="2002"/>
    <tableColumn id="45" name="2003"/>
    <tableColumn id="46" name="2004"/>
    <tableColumn id="47" name="2005"/>
    <tableColumn id="48" name="2006"/>
    <tableColumn id="49" name="2007"/>
    <tableColumn id="50" name="2008"/>
    <tableColumn id="51" name="2009"/>
    <tableColumn id="52" name="2010"/>
    <tableColumn id="53" name="2011"/>
    <tableColumn id="54" name="2012"/>
    <tableColumn id="55" name="2013"/>
  </tableColumns>
  <tableStyleInfo name="TableStyleLight2" showFirstColumn="0" showLastColumn="0" showRowStripes="1" showColumnStripes="0"/>
</table>
</file>

<file path=xl/tables/table5.xml><?xml version="1.0" encoding="utf-8"?>
<table xmlns="http://schemas.openxmlformats.org/spreadsheetml/2006/main" id="8" name="Exchange_Tab" displayName="Exchange_Tab" ref="A2:BC256" totalsRowShown="0" headerRowDxfId="183" dataDxfId="182">
  <autoFilter ref="A2:BC256"/>
  <tableColumns count="55">
    <tableColumn id="1" name="Country Name" dataDxfId="181"/>
    <tableColumn id="2" name="1960" dataDxfId="180"/>
    <tableColumn id="3" name="1961" dataDxfId="179"/>
    <tableColumn id="4" name="1962" dataDxfId="178"/>
    <tableColumn id="5" name="1963" dataDxfId="177"/>
    <tableColumn id="6" name="1964" dataDxfId="176"/>
    <tableColumn id="7" name="1965" dataDxfId="175"/>
    <tableColumn id="8" name="1966" dataDxfId="174"/>
    <tableColumn id="9" name="1967" dataDxfId="173"/>
    <tableColumn id="10" name="1968" dataDxfId="172"/>
    <tableColumn id="11" name="1969" dataDxfId="171"/>
    <tableColumn id="12" name="1970" dataDxfId="170"/>
    <tableColumn id="13" name="1971" dataDxfId="169"/>
    <tableColumn id="14" name="1972" dataDxfId="168"/>
    <tableColumn id="15" name="1973" dataDxfId="167"/>
    <tableColumn id="16" name="1974" dataDxfId="166"/>
    <tableColumn id="17" name="1975" dataDxfId="165"/>
    <tableColumn id="18" name="1976" dataDxfId="164"/>
    <tableColumn id="19" name="1977" dataDxfId="163"/>
    <tableColumn id="20" name="1978" dataDxfId="162"/>
    <tableColumn id="21" name="1979" dataDxfId="161"/>
    <tableColumn id="22" name="1980" dataDxfId="160"/>
    <tableColumn id="23" name="1981" dataDxfId="159"/>
    <tableColumn id="24" name="1982" dataDxfId="158"/>
    <tableColumn id="25" name="1983" dataDxfId="157"/>
    <tableColumn id="26" name="1984" dataDxfId="156"/>
    <tableColumn id="27" name="1985" dataDxfId="155"/>
    <tableColumn id="28" name="1986" dataDxfId="154"/>
    <tableColumn id="29" name="1987" dataDxfId="153"/>
    <tableColumn id="30" name="1988" dataDxfId="152"/>
    <tableColumn id="31" name="1989" dataDxfId="151"/>
    <tableColumn id="32" name="1990" dataDxfId="150"/>
    <tableColumn id="33" name="1991" dataDxfId="149"/>
    <tableColumn id="34" name="1992" dataDxfId="148"/>
    <tableColumn id="35" name="1993" dataDxfId="147"/>
    <tableColumn id="36" name="1994" dataDxfId="146"/>
    <tableColumn id="37" name="1995" dataDxfId="145"/>
    <tableColumn id="38" name="1996" dataDxfId="144"/>
    <tableColumn id="39" name="1997" dataDxfId="143"/>
    <tableColumn id="40" name="1998" dataDxfId="142"/>
    <tableColumn id="41" name="1999" dataDxfId="141"/>
    <tableColumn id="42" name="2000" dataDxfId="140"/>
    <tableColumn id="43" name="2001" dataDxfId="139"/>
    <tableColumn id="44" name="2002" dataDxfId="138"/>
    <tableColumn id="45" name="2003" dataDxfId="137"/>
    <tableColumn id="46" name="2004" dataDxfId="136"/>
    <tableColumn id="47" name="2005" dataDxfId="135"/>
    <tableColumn id="48" name="2006" dataDxfId="134"/>
    <tableColumn id="49" name="2007" dataDxfId="133"/>
    <tableColumn id="50" name="2008" dataDxfId="132"/>
    <tableColumn id="51" name="2009" dataDxfId="131"/>
    <tableColumn id="52" name="2010" dataDxfId="130"/>
    <tableColumn id="53" name="2011" dataDxfId="129"/>
    <tableColumn id="54" name="2012" dataDxfId="128"/>
    <tableColumn id="55" name="2013" dataDxfId="127"/>
  </tableColumns>
  <tableStyleInfo name="TableStyleLight2" showFirstColumn="0" showLastColumn="0" showRowStripes="1" showColumnStripes="0"/>
</table>
</file>

<file path=xl/tables/table6.xml><?xml version="1.0" encoding="utf-8"?>
<table xmlns="http://schemas.openxmlformats.org/spreadsheetml/2006/main" id="5" name="PPP_Tab" displayName="PPP_Tab" ref="A2:U254" totalsRowShown="0" headerRowDxfId="126">
  <autoFilter ref="A2:U254"/>
  <tableColumns count="21">
    <tableColumn id="1" name="Country Name"/>
    <tableColumn id="2" name="1994"/>
    <tableColumn id="3" name="1995"/>
    <tableColumn id="4" name="1996"/>
    <tableColumn id="5" name="1997"/>
    <tableColumn id="6" name="1998"/>
    <tableColumn id="7" name="1999"/>
    <tableColumn id="8" name="2000"/>
    <tableColumn id="9" name="2001"/>
    <tableColumn id="10" name="2002"/>
    <tableColumn id="11" name="2003"/>
    <tableColumn id="12" name="2004"/>
    <tableColumn id="13" name="2005"/>
    <tableColumn id="14" name="2006"/>
    <tableColumn id="15" name="2007"/>
    <tableColumn id="16" name="2008"/>
    <tableColumn id="17" name="2009"/>
    <tableColumn id="18" name="2010"/>
    <tableColumn id="19" name="2011"/>
    <tableColumn id="20" name="2012"/>
    <tableColumn id="21" name="2013"/>
  </tableColumns>
  <tableStyleInfo name="TableStyleMedium2" showFirstColumn="0" showLastColumn="0" showRowStripes="1" showColumnStripes="0"/>
</table>
</file>

<file path=xl/tables/table7.xml><?xml version="1.0" encoding="utf-8"?>
<table xmlns="http://schemas.openxmlformats.org/spreadsheetml/2006/main" id="7" name="RegInf" displayName="RegInf" ref="A8:N24" totalsRowShown="0">
  <autoFilter ref="A8:N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ref="A9:N24">
    <sortCondition ref="A8:A24"/>
  </sortState>
  <tableColumns count="14">
    <tableColumn id="1" name="Country Group Name" dataDxfId="125"/>
    <tableColumn id="2" name="2000"/>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s>
  <tableStyleInfo name="TableStyleMedium2" showFirstColumn="0" showLastColumn="0" showRowStripes="1" showColumnStripes="0"/>
</table>
</file>

<file path=xl/tables/table8.xml><?xml version="1.0" encoding="utf-8"?>
<table xmlns="http://schemas.openxmlformats.org/spreadsheetml/2006/main" id="6" name="Country_Tab" displayName="Country_Tab" ref="A4:G220" totalsRowShown="0" headerRowDxfId="124" dataDxfId="122" headerRowBorderDxfId="123" headerRowCellStyle="Normal_COUNTRY" dataCellStyle="Normal_COUNTRY">
  <autoFilter ref="A4:G220"/>
  <tableColumns count="7">
    <tableColumn id="1" name="Economy" dataDxfId="121" dataCellStyle="Normal_COUNTRY"/>
    <tableColumn id="2" name="Region" dataDxfId="120" dataCellStyle="Normal_COUNTRY"/>
    <tableColumn id="3" name="Income group" dataDxfId="119" dataCellStyle="Normal_COUNTRY"/>
    <tableColumn id="8" name="Income group 2 (OECD specification)" dataDxfId="118" dataCellStyle="Normal_COUNTRY"/>
    <tableColumn id="4" name="Lending category" dataDxfId="117" dataCellStyle="Normal_COUNTRY"/>
    <tableColumn id="5" name="Other" dataDxfId="116" dataCellStyle="Normal_COUNTRY"/>
    <tableColumn id="6" name="Code" dataDxfId="115" dataCellStyle="Normal_COUNTRY"/>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imf.org/external/pubs/ft/weo/2012/01/pdf/tables.pdf" TargetMode="External"/><Relationship Id="rId2" Type="http://schemas.openxmlformats.org/officeDocument/2006/relationships/drawing" Target="../drawings/drawing2.xml"/><Relationship Id="rId3"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G35" sqref="G35"/>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4"/>
  <sheetViews>
    <sheetView workbookViewId="0">
      <selection activeCell="D23" sqref="D23"/>
    </sheetView>
  </sheetViews>
  <sheetFormatPr baseColWidth="10" defaultColWidth="8.83203125" defaultRowHeight="14" x14ac:dyDescent="0"/>
  <cols>
    <col min="1" max="1" width="42" style="27" bestFit="1" customWidth="1"/>
    <col min="2" max="20" width="11.5" style="27" bestFit="1" customWidth="1"/>
    <col min="21" max="21" width="7.1640625" style="27" customWidth="1"/>
    <col min="22" max="256" width="8.83203125" style="27"/>
    <col min="257" max="257" width="42" style="27" bestFit="1" customWidth="1"/>
    <col min="258" max="276" width="11.5" style="27" bestFit="1" customWidth="1"/>
    <col min="277" max="277" width="7.1640625" style="27" customWidth="1"/>
    <col min="278" max="512" width="8.83203125" style="27"/>
    <col min="513" max="513" width="42" style="27" bestFit="1" customWidth="1"/>
    <col min="514" max="532" width="11.5" style="27" bestFit="1" customWidth="1"/>
    <col min="533" max="533" width="7.1640625" style="27" customWidth="1"/>
    <col min="534" max="768" width="8.83203125" style="27"/>
    <col min="769" max="769" width="42" style="27" bestFit="1" customWidth="1"/>
    <col min="770" max="788" width="11.5" style="27" bestFit="1" customWidth="1"/>
    <col min="789" max="789" width="7.1640625" style="27" customWidth="1"/>
    <col min="790" max="1024" width="8.83203125" style="27"/>
    <col min="1025" max="1025" width="42" style="27" bestFit="1" customWidth="1"/>
    <col min="1026" max="1044" width="11.5" style="27" bestFit="1" customWidth="1"/>
    <col min="1045" max="1045" width="7.1640625" style="27" customWidth="1"/>
    <col min="1046" max="1280" width="8.83203125" style="27"/>
    <col min="1281" max="1281" width="42" style="27" bestFit="1" customWidth="1"/>
    <col min="1282" max="1300" width="11.5" style="27" bestFit="1" customWidth="1"/>
    <col min="1301" max="1301" width="7.1640625" style="27" customWidth="1"/>
    <col min="1302" max="1536" width="8.83203125" style="27"/>
    <col min="1537" max="1537" width="42" style="27" bestFit="1" customWidth="1"/>
    <col min="1538" max="1556" width="11.5" style="27" bestFit="1" customWidth="1"/>
    <col min="1557" max="1557" width="7.1640625" style="27" customWidth="1"/>
    <col min="1558" max="1792" width="8.83203125" style="27"/>
    <col min="1793" max="1793" width="42" style="27" bestFit="1" customWidth="1"/>
    <col min="1794" max="1812" width="11.5" style="27" bestFit="1" customWidth="1"/>
    <col min="1813" max="1813" width="7.1640625" style="27" customWidth="1"/>
    <col min="1814" max="2048" width="8.83203125" style="27"/>
    <col min="2049" max="2049" width="42" style="27" bestFit="1" customWidth="1"/>
    <col min="2050" max="2068" width="11.5" style="27" bestFit="1" customWidth="1"/>
    <col min="2069" max="2069" width="7.1640625" style="27" customWidth="1"/>
    <col min="2070" max="2304" width="8.83203125" style="27"/>
    <col min="2305" max="2305" width="42" style="27" bestFit="1" customWidth="1"/>
    <col min="2306" max="2324" width="11.5" style="27" bestFit="1" customWidth="1"/>
    <col min="2325" max="2325" width="7.1640625" style="27" customWidth="1"/>
    <col min="2326" max="2560" width="8.83203125" style="27"/>
    <col min="2561" max="2561" width="42" style="27" bestFit="1" customWidth="1"/>
    <col min="2562" max="2580" width="11.5" style="27" bestFit="1" customWidth="1"/>
    <col min="2581" max="2581" width="7.1640625" style="27" customWidth="1"/>
    <col min="2582" max="2816" width="8.83203125" style="27"/>
    <col min="2817" max="2817" width="42" style="27" bestFit="1" customWidth="1"/>
    <col min="2818" max="2836" width="11.5" style="27" bestFit="1" customWidth="1"/>
    <col min="2837" max="2837" width="7.1640625" style="27" customWidth="1"/>
    <col min="2838" max="3072" width="8.83203125" style="27"/>
    <col min="3073" max="3073" width="42" style="27" bestFit="1" customWidth="1"/>
    <col min="3074" max="3092" width="11.5" style="27" bestFit="1" customWidth="1"/>
    <col min="3093" max="3093" width="7.1640625" style="27" customWidth="1"/>
    <col min="3094" max="3328" width="8.83203125" style="27"/>
    <col min="3329" max="3329" width="42" style="27" bestFit="1" customWidth="1"/>
    <col min="3330" max="3348" width="11.5" style="27" bestFit="1" customWidth="1"/>
    <col min="3349" max="3349" width="7.1640625" style="27" customWidth="1"/>
    <col min="3350" max="3584" width="8.83203125" style="27"/>
    <col min="3585" max="3585" width="42" style="27" bestFit="1" customWidth="1"/>
    <col min="3586" max="3604" width="11.5" style="27" bestFit="1" customWidth="1"/>
    <col min="3605" max="3605" width="7.1640625" style="27" customWidth="1"/>
    <col min="3606" max="3840" width="8.83203125" style="27"/>
    <col min="3841" max="3841" width="42" style="27" bestFit="1" customWidth="1"/>
    <col min="3842" max="3860" width="11.5" style="27" bestFit="1" customWidth="1"/>
    <col min="3861" max="3861" width="7.1640625" style="27" customWidth="1"/>
    <col min="3862" max="4096" width="8.83203125" style="27"/>
    <col min="4097" max="4097" width="42" style="27" bestFit="1" customWidth="1"/>
    <col min="4098" max="4116" width="11.5" style="27" bestFit="1" customWidth="1"/>
    <col min="4117" max="4117" width="7.1640625" style="27" customWidth="1"/>
    <col min="4118" max="4352" width="8.83203125" style="27"/>
    <col min="4353" max="4353" width="42" style="27" bestFit="1" customWidth="1"/>
    <col min="4354" max="4372" width="11.5" style="27" bestFit="1" customWidth="1"/>
    <col min="4373" max="4373" width="7.1640625" style="27" customWidth="1"/>
    <col min="4374" max="4608" width="8.83203125" style="27"/>
    <col min="4609" max="4609" width="42" style="27" bestFit="1" customWidth="1"/>
    <col min="4610" max="4628" width="11.5" style="27" bestFit="1" customWidth="1"/>
    <col min="4629" max="4629" width="7.1640625" style="27" customWidth="1"/>
    <col min="4630" max="4864" width="8.83203125" style="27"/>
    <col min="4865" max="4865" width="42" style="27" bestFit="1" customWidth="1"/>
    <col min="4866" max="4884" width="11.5" style="27" bestFit="1" customWidth="1"/>
    <col min="4885" max="4885" width="7.1640625" style="27" customWidth="1"/>
    <col min="4886" max="5120" width="8.83203125" style="27"/>
    <col min="5121" max="5121" width="42" style="27" bestFit="1" customWidth="1"/>
    <col min="5122" max="5140" width="11.5" style="27" bestFit="1" customWidth="1"/>
    <col min="5141" max="5141" width="7.1640625" style="27" customWidth="1"/>
    <col min="5142" max="5376" width="8.83203125" style="27"/>
    <col min="5377" max="5377" width="42" style="27" bestFit="1" customWidth="1"/>
    <col min="5378" max="5396" width="11.5" style="27" bestFit="1" customWidth="1"/>
    <col min="5397" max="5397" width="7.1640625" style="27" customWidth="1"/>
    <col min="5398" max="5632" width="8.83203125" style="27"/>
    <col min="5633" max="5633" width="42" style="27" bestFit="1" customWidth="1"/>
    <col min="5634" max="5652" width="11.5" style="27" bestFit="1" customWidth="1"/>
    <col min="5653" max="5653" width="7.1640625" style="27" customWidth="1"/>
    <col min="5654" max="5888" width="8.83203125" style="27"/>
    <col min="5889" max="5889" width="42" style="27" bestFit="1" customWidth="1"/>
    <col min="5890" max="5908" width="11.5" style="27" bestFit="1" customWidth="1"/>
    <col min="5909" max="5909" width="7.1640625" style="27" customWidth="1"/>
    <col min="5910" max="6144" width="8.83203125" style="27"/>
    <col min="6145" max="6145" width="42" style="27" bestFit="1" customWidth="1"/>
    <col min="6146" max="6164" width="11.5" style="27" bestFit="1" customWidth="1"/>
    <col min="6165" max="6165" width="7.1640625" style="27" customWidth="1"/>
    <col min="6166" max="6400" width="8.83203125" style="27"/>
    <col min="6401" max="6401" width="42" style="27" bestFit="1" customWidth="1"/>
    <col min="6402" max="6420" width="11.5" style="27" bestFit="1" customWidth="1"/>
    <col min="6421" max="6421" width="7.1640625" style="27" customWidth="1"/>
    <col min="6422" max="6656" width="8.83203125" style="27"/>
    <col min="6657" max="6657" width="42" style="27" bestFit="1" customWidth="1"/>
    <col min="6658" max="6676" width="11.5" style="27" bestFit="1" customWidth="1"/>
    <col min="6677" max="6677" width="7.1640625" style="27" customWidth="1"/>
    <col min="6678" max="6912" width="8.83203125" style="27"/>
    <col min="6913" max="6913" width="42" style="27" bestFit="1" customWidth="1"/>
    <col min="6914" max="6932" width="11.5" style="27" bestFit="1" customWidth="1"/>
    <col min="6933" max="6933" width="7.1640625" style="27" customWidth="1"/>
    <col min="6934" max="7168" width="8.83203125" style="27"/>
    <col min="7169" max="7169" width="42" style="27" bestFit="1" customWidth="1"/>
    <col min="7170" max="7188" width="11.5" style="27" bestFit="1" customWidth="1"/>
    <col min="7189" max="7189" width="7.1640625" style="27" customWidth="1"/>
    <col min="7190" max="7424" width="8.83203125" style="27"/>
    <col min="7425" max="7425" width="42" style="27" bestFit="1" customWidth="1"/>
    <col min="7426" max="7444" width="11.5" style="27" bestFit="1" customWidth="1"/>
    <col min="7445" max="7445" width="7.1640625" style="27" customWidth="1"/>
    <col min="7446" max="7680" width="8.83203125" style="27"/>
    <col min="7681" max="7681" width="42" style="27" bestFit="1" customWidth="1"/>
    <col min="7682" max="7700" width="11.5" style="27" bestFit="1" customWidth="1"/>
    <col min="7701" max="7701" width="7.1640625" style="27" customWidth="1"/>
    <col min="7702" max="7936" width="8.83203125" style="27"/>
    <col min="7937" max="7937" width="42" style="27" bestFit="1" customWidth="1"/>
    <col min="7938" max="7956" width="11.5" style="27" bestFit="1" customWidth="1"/>
    <col min="7957" max="7957" width="7.1640625" style="27" customWidth="1"/>
    <col min="7958" max="8192" width="8.83203125" style="27"/>
    <col min="8193" max="8193" width="42" style="27" bestFit="1" customWidth="1"/>
    <col min="8194" max="8212" width="11.5" style="27" bestFit="1" customWidth="1"/>
    <col min="8213" max="8213" width="7.1640625" style="27" customWidth="1"/>
    <col min="8214" max="8448" width="8.83203125" style="27"/>
    <col min="8449" max="8449" width="42" style="27" bestFit="1" customWidth="1"/>
    <col min="8450" max="8468" width="11.5" style="27" bestFit="1" customWidth="1"/>
    <col min="8469" max="8469" width="7.1640625" style="27" customWidth="1"/>
    <col min="8470" max="8704" width="8.83203125" style="27"/>
    <col min="8705" max="8705" width="42" style="27" bestFit="1" customWidth="1"/>
    <col min="8706" max="8724" width="11.5" style="27" bestFit="1" customWidth="1"/>
    <col min="8725" max="8725" width="7.1640625" style="27" customWidth="1"/>
    <col min="8726" max="8960" width="8.83203125" style="27"/>
    <col min="8961" max="8961" width="42" style="27" bestFit="1" customWidth="1"/>
    <col min="8962" max="8980" width="11.5" style="27" bestFit="1" customWidth="1"/>
    <col min="8981" max="8981" width="7.1640625" style="27" customWidth="1"/>
    <col min="8982" max="9216" width="8.83203125" style="27"/>
    <col min="9217" max="9217" width="42" style="27" bestFit="1" customWidth="1"/>
    <col min="9218" max="9236" width="11.5" style="27" bestFit="1" customWidth="1"/>
    <col min="9237" max="9237" width="7.1640625" style="27" customWidth="1"/>
    <col min="9238" max="9472" width="8.83203125" style="27"/>
    <col min="9473" max="9473" width="42" style="27" bestFit="1" customWidth="1"/>
    <col min="9474" max="9492" width="11.5" style="27" bestFit="1" customWidth="1"/>
    <col min="9493" max="9493" width="7.1640625" style="27" customWidth="1"/>
    <col min="9494" max="9728" width="8.83203125" style="27"/>
    <col min="9729" max="9729" width="42" style="27" bestFit="1" customWidth="1"/>
    <col min="9730" max="9748" width="11.5" style="27" bestFit="1" customWidth="1"/>
    <col min="9749" max="9749" width="7.1640625" style="27" customWidth="1"/>
    <col min="9750" max="9984" width="8.83203125" style="27"/>
    <col min="9985" max="9985" width="42" style="27" bestFit="1" customWidth="1"/>
    <col min="9986" max="10004" width="11.5" style="27" bestFit="1" customWidth="1"/>
    <col min="10005" max="10005" width="7.1640625" style="27" customWidth="1"/>
    <col min="10006" max="10240" width="8.83203125" style="27"/>
    <col min="10241" max="10241" width="42" style="27" bestFit="1" customWidth="1"/>
    <col min="10242" max="10260" width="11.5" style="27" bestFit="1" customWidth="1"/>
    <col min="10261" max="10261" width="7.1640625" style="27" customWidth="1"/>
    <col min="10262" max="10496" width="8.83203125" style="27"/>
    <col min="10497" max="10497" width="42" style="27" bestFit="1" customWidth="1"/>
    <col min="10498" max="10516" width="11.5" style="27" bestFit="1" customWidth="1"/>
    <col min="10517" max="10517" width="7.1640625" style="27" customWidth="1"/>
    <col min="10518" max="10752" width="8.83203125" style="27"/>
    <col min="10753" max="10753" width="42" style="27" bestFit="1" customWidth="1"/>
    <col min="10754" max="10772" width="11.5" style="27" bestFit="1" customWidth="1"/>
    <col min="10773" max="10773" width="7.1640625" style="27" customWidth="1"/>
    <col min="10774" max="11008" width="8.83203125" style="27"/>
    <col min="11009" max="11009" width="42" style="27" bestFit="1" customWidth="1"/>
    <col min="11010" max="11028" width="11.5" style="27" bestFit="1" customWidth="1"/>
    <col min="11029" max="11029" width="7.1640625" style="27" customWidth="1"/>
    <col min="11030" max="11264" width="8.83203125" style="27"/>
    <col min="11265" max="11265" width="42" style="27" bestFit="1" customWidth="1"/>
    <col min="11266" max="11284" width="11.5" style="27" bestFit="1" customWidth="1"/>
    <col min="11285" max="11285" width="7.1640625" style="27" customWidth="1"/>
    <col min="11286" max="11520" width="8.83203125" style="27"/>
    <col min="11521" max="11521" width="42" style="27" bestFit="1" customWidth="1"/>
    <col min="11522" max="11540" width="11.5" style="27" bestFit="1" customWidth="1"/>
    <col min="11541" max="11541" width="7.1640625" style="27" customWidth="1"/>
    <col min="11542" max="11776" width="8.83203125" style="27"/>
    <col min="11777" max="11777" width="42" style="27" bestFit="1" customWidth="1"/>
    <col min="11778" max="11796" width="11.5" style="27" bestFit="1" customWidth="1"/>
    <col min="11797" max="11797" width="7.1640625" style="27" customWidth="1"/>
    <col min="11798" max="12032" width="8.83203125" style="27"/>
    <col min="12033" max="12033" width="42" style="27" bestFit="1" customWidth="1"/>
    <col min="12034" max="12052" width="11.5" style="27" bestFit="1" customWidth="1"/>
    <col min="12053" max="12053" width="7.1640625" style="27" customWidth="1"/>
    <col min="12054" max="12288" width="8.83203125" style="27"/>
    <col min="12289" max="12289" width="42" style="27" bestFit="1" customWidth="1"/>
    <col min="12290" max="12308" width="11.5" style="27" bestFit="1" customWidth="1"/>
    <col min="12309" max="12309" width="7.1640625" style="27" customWidth="1"/>
    <col min="12310" max="12544" width="8.83203125" style="27"/>
    <col min="12545" max="12545" width="42" style="27" bestFit="1" customWidth="1"/>
    <col min="12546" max="12564" width="11.5" style="27" bestFit="1" customWidth="1"/>
    <col min="12565" max="12565" width="7.1640625" style="27" customWidth="1"/>
    <col min="12566" max="12800" width="8.83203125" style="27"/>
    <col min="12801" max="12801" width="42" style="27" bestFit="1" customWidth="1"/>
    <col min="12802" max="12820" width="11.5" style="27" bestFit="1" customWidth="1"/>
    <col min="12821" max="12821" width="7.1640625" style="27" customWidth="1"/>
    <col min="12822" max="13056" width="8.83203125" style="27"/>
    <col min="13057" max="13057" width="42" style="27" bestFit="1" customWidth="1"/>
    <col min="13058" max="13076" width="11.5" style="27" bestFit="1" customWidth="1"/>
    <col min="13077" max="13077" width="7.1640625" style="27" customWidth="1"/>
    <col min="13078" max="13312" width="8.83203125" style="27"/>
    <col min="13313" max="13313" width="42" style="27" bestFit="1" customWidth="1"/>
    <col min="13314" max="13332" width="11.5" style="27" bestFit="1" customWidth="1"/>
    <col min="13333" max="13333" width="7.1640625" style="27" customWidth="1"/>
    <col min="13334" max="13568" width="8.83203125" style="27"/>
    <col min="13569" max="13569" width="42" style="27" bestFit="1" customWidth="1"/>
    <col min="13570" max="13588" width="11.5" style="27" bestFit="1" customWidth="1"/>
    <col min="13589" max="13589" width="7.1640625" style="27" customWidth="1"/>
    <col min="13590" max="13824" width="8.83203125" style="27"/>
    <col min="13825" max="13825" width="42" style="27" bestFit="1" customWidth="1"/>
    <col min="13826" max="13844" width="11.5" style="27" bestFit="1" customWidth="1"/>
    <col min="13845" max="13845" width="7.1640625" style="27" customWidth="1"/>
    <col min="13846" max="14080" width="8.83203125" style="27"/>
    <col min="14081" max="14081" width="42" style="27" bestFit="1" customWidth="1"/>
    <col min="14082" max="14100" width="11.5" style="27" bestFit="1" customWidth="1"/>
    <col min="14101" max="14101" width="7.1640625" style="27" customWidth="1"/>
    <col min="14102" max="14336" width="8.83203125" style="27"/>
    <col min="14337" max="14337" width="42" style="27" bestFit="1" customWidth="1"/>
    <col min="14338" max="14356" width="11.5" style="27" bestFit="1" customWidth="1"/>
    <col min="14357" max="14357" width="7.1640625" style="27" customWidth="1"/>
    <col min="14358" max="14592" width="8.83203125" style="27"/>
    <col min="14593" max="14593" width="42" style="27" bestFit="1" customWidth="1"/>
    <col min="14594" max="14612" width="11.5" style="27" bestFit="1" customWidth="1"/>
    <col min="14613" max="14613" width="7.1640625" style="27" customWidth="1"/>
    <col min="14614" max="14848" width="8.83203125" style="27"/>
    <col min="14849" max="14849" width="42" style="27" bestFit="1" customWidth="1"/>
    <col min="14850" max="14868" width="11.5" style="27" bestFit="1" customWidth="1"/>
    <col min="14869" max="14869" width="7.1640625" style="27" customWidth="1"/>
    <col min="14870" max="15104" width="8.83203125" style="27"/>
    <col min="15105" max="15105" width="42" style="27" bestFit="1" customWidth="1"/>
    <col min="15106" max="15124" width="11.5" style="27" bestFit="1" customWidth="1"/>
    <col min="15125" max="15125" width="7.1640625" style="27" customWidth="1"/>
    <col min="15126" max="15360" width="8.83203125" style="27"/>
    <col min="15361" max="15361" width="42" style="27" bestFit="1" customWidth="1"/>
    <col min="15362" max="15380" width="11.5" style="27" bestFit="1" customWidth="1"/>
    <col min="15381" max="15381" width="7.1640625" style="27" customWidth="1"/>
    <col min="15382" max="15616" width="8.83203125" style="27"/>
    <col min="15617" max="15617" width="42" style="27" bestFit="1" customWidth="1"/>
    <col min="15618" max="15636" width="11.5" style="27" bestFit="1" customWidth="1"/>
    <col min="15637" max="15637" width="7.1640625" style="27" customWidth="1"/>
    <col min="15638" max="15872" width="8.83203125" style="27"/>
    <col min="15873" max="15873" width="42" style="27" bestFit="1" customWidth="1"/>
    <col min="15874" max="15892" width="11.5" style="27" bestFit="1" customWidth="1"/>
    <col min="15893" max="15893" width="7.1640625" style="27" customWidth="1"/>
    <col min="15894" max="16128" width="8.83203125" style="27"/>
    <col min="16129" max="16129" width="42" style="27" bestFit="1" customWidth="1"/>
    <col min="16130" max="16148" width="11.5" style="27" bestFit="1" customWidth="1"/>
    <col min="16149" max="16149" width="7.1640625" style="27" customWidth="1"/>
    <col min="16150" max="16384" width="8.83203125" style="27"/>
  </cols>
  <sheetData>
    <row r="1" spans="1:21">
      <c r="B1" s="28">
        <v>1994</v>
      </c>
      <c r="C1" s="28">
        <v>1995</v>
      </c>
      <c r="D1" s="28">
        <v>1996</v>
      </c>
      <c r="E1" s="28">
        <v>1997</v>
      </c>
      <c r="F1" s="28">
        <v>1998</v>
      </c>
      <c r="G1" s="28">
        <v>1999</v>
      </c>
      <c r="H1" s="28">
        <v>2000</v>
      </c>
      <c r="I1" s="28">
        <v>2001</v>
      </c>
      <c r="J1" s="28">
        <v>2002</v>
      </c>
      <c r="K1" s="28">
        <v>2003</v>
      </c>
      <c r="L1" s="28">
        <v>2004</v>
      </c>
      <c r="M1" s="28">
        <v>2005</v>
      </c>
      <c r="N1" s="28">
        <v>2006</v>
      </c>
      <c r="O1" s="28">
        <v>2007</v>
      </c>
      <c r="P1" s="28">
        <v>2008</v>
      </c>
      <c r="Q1" s="28">
        <v>2009</v>
      </c>
      <c r="R1" s="28">
        <v>2010</v>
      </c>
      <c r="S1" s="28">
        <v>2011</v>
      </c>
      <c r="T1" s="28">
        <v>2012</v>
      </c>
      <c r="U1" s="27">
        <v>2013</v>
      </c>
    </row>
    <row r="2" spans="1:21" s="29" customFormat="1">
      <c r="A2" s="29" t="s">
        <v>649</v>
      </c>
      <c r="B2" s="29" t="s">
        <v>85</v>
      </c>
      <c r="C2" s="29" t="s">
        <v>86</v>
      </c>
      <c r="D2" s="29" t="s">
        <v>87</v>
      </c>
      <c r="E2" s="29" t="s">
        <v>88</v>
      </c>
      <c r="F2" s="29" t="s">
        <v>89</v>
      </c>
      <c r="G2" s="29" t="s">
        <v>90</v>
      </c>
      <c r="H2" s="29" t="s">
        <v>91</v>
      </c>
      <c r="I2" s="29" t="s">
        <v>92</v>
      </c>
      <c r="J2" s="29" t="s">
        <v>93</v>
      </c>
      <c r="K2" s="29" t="s">
        <v>94</v>
      </c>
      <c r="L2" s="29" t="s">
        <v>95</v>
      </c>
      <c r="M2" s="29" t="s">
        <v>96</v>
      </c>
      <c r="N2" s="29" t="s">
        <v>97</v>
      </c>
      <c r="O2" s="29" t="s">
        <v>98</v>
      </c>
      <c r="P2" s="29" t="s">
        <v>99</v>
      </c>
      <c r="Q2" s="29" t="s">
        <v>100</v>
      </c>
      <c r="R2" s="29" t="s">
        <v>101</v>
      </c>
      <c r="S2" s="29" t="s">
        <v>573</v>
      </c>
      <c r="T2" s="29" t="s">
        <v>574</v>
      </c>
      <c r="U2" s="29" t="s">
        <v>575</v>
      </c>
    </row>
    <row r="3" spans="1:21">
      <c r="A3" s="27" t="s">
        <v>178</v>
      </c>
      <c r="S3" s="27">
        <v>1.2601191425092699</v>
      </c>
    </row>
    <row r="4" spans="1:21">
      <c r="A4" s="27" t="s">
        <v>169</v>
      </c>
    </row>
    <row r="5" spans="1:21">
      <c r="A5" s="27" t="s">
        <v>161</v>
      </c>
      <c r="J5" s="27">
        <v>9.6257433709570002</v>
      </c>
      <c r="K5" s="27">
        <v>10.542778447684301</v>
      </c>
      <c r="L5" s="27">
        <v>11.415158388489001</v>
      </c>
      <c r="M5" s="27">
        <v>12.2660215297671</v>
      </c>
      <c r="N5" s="27">
        <v>12.7535883213347</v>
      </c>
      <c r="O5" s="27">
        <v>15.2045867770775</v>
      </c>
      <c r="P5" s="27">
        <v>15.238234280959601</v>
      </c>
      <c r="Q5" s="27">
        <v>14.8032139313932</v>
      </c>
      <c r="R5" s="27">
        <v>16.006556535147201</v>
      </c>
      <c r="S5" s="27">
        <v>17.356169999999999</v>
      </c>
      <c r="T5" s="27">
        <v>18.4734962480962</v>
      </c>
    </row>
    <row r="6" spans="1:21">
      <c r="A6" s="27" t="s">
        <v>170</v>
      </c>
      <c r="B6" s="27">
        <v>2.76425472542708E-5</v>
      </c>
      <c r="C6" s="27">
        <v>5.4025619578098596E-4</v>
      </c>
      <c r="D6" s="27">
        <v>2.9178624981433601E-2</v>
      </c>
      <c r="E6" s="27">
        <v>5.57459876923386E-2</v>
      </c>
      <c r="F6" s="27">
        <v>7.4624209272778796E-2</v>
      </c>
      <c r="G6" s="27">
        <v>0.483333141396875</v>
      </c>
      <c r="H6" s="27">
        <v>2.4491419893044499</v>
      </c>
      <c r="I6" s="27">
        <v>4.93995024716535</v>
      </c>
      <c r="J6" s="27">
        <v>11.797023086414701</v>
      </c>
      <c r="K6" s="27">
        <v>21.383769713746499</v>
      </c>
      <c r="L6" s="27">
        <v>29.0954273806373</v>
      </c>
      <c r="M6" s="27">
        <v>35.751064956080498</v>
      </c>
      <c r="N6" s="27">
        <v>39.208117952018803</v>
      </c>
      <c r="O6" s="27">
        <v>43.013262716503398</v>
      </c>
      <c r="P6" s="27">
        <v>50.492601079403499</v>
      </c>
      <c r="Q6" s="27">
        <v>46.389582733451498</v>
      </c>
      <c r="R6" s="27">
        <v>56.098969986384603</v>
      </c>
      <c r="S6" s="27">
        <v>68.314855561122599</v>
      </c>
      <c r="T6" s="27">
        <v>70.027938493689703</v>
      </c>
    </row>
    <row r="7" spans="1:21">
      <c r="A7" s="27" t="s">
        <v>163</v>
      </c>
      <c r="B7" s="27">
        <v>23.455897360451299</v>
      </c>
      <c r="C7" s="27">
        <v>24.257164092532999</v>
      </c>
      <c r="D7" s="27">
        <v>30.591963732713001</v>
      </c>
      <c r="E7" s="27">
        <v>34.271068015836697</v>
      </c>
      <c r="F7" s="27">
        <v>38.499233598118003</v>
      </c>
      <c r="G7" s="27">
        <v>39.656147709659599</v>
      </c>
      <c r="H7" s="27">
        <v>40.4507665607468</v>
      </c>
      <c r="I7" s="27">
        <v>40.9123145149726</v>
      </c>
      <c r="J7" s="27">
        <v>41.6229028924201</v>
      </c>
      <c r="K7" s="27">
        <v>42.188126125385097</v>
      </c>
      <c r="L7" s="27">
        <v>43.529437640775299</v>
      </c>
      <c r="M7" s="27">
        <v>43.639880429048702</v>
      </c>
      <c r="N7" s="27">
        <v>41.6712090272298</v>
      </c>
      <c r="O7" s="27">
        <v>42.577128502792497</v>
      </c>
      <c r="P7" s="27">
        <v>41.813078119990898</v>
      </c>
      <c r="Q7" s="27">
        <v>41.657304845398698</v>
      </c>
      <c r="R7" s="27">
        <v>45.765618557488203</v>
      </c>
      <c r="S7" s="27">
        <v>45.451696026280501</v>
      </c>
      <c r="T7" s="27">
        <v>46.0183555254645</v>
      </c>
    </row>
    <row r="8" spans="1:21">
      <c r="A8" s="27" t="s">
        <v>102</v>
      </c>
    </row>
    <row r="9" spans="1:21">
      <c r="A9" s="27" t="s">
        <v>549</v>
      </c>
      <c r="B9" s="27">
        <v>1.28928159515591</v>
      </c>
      <c r="C9" s="27">
        <v>1.3122858327564</v>
      </c>
      <c r="D9" s="27">
        <v>1.36314870639948</v>
      </c>
      <c r="E9" s="27">
        <v>1.3274552120904599</v>
      </c>
      <c r="F9" s="27">
        <v>1.2573402674890499</v>
      </c>
      <c r="G9" s="27">
        <v>1.3443039584674601</v>
      </c>
      <c r="H9" s="27">
        <v>1.4650655985223699</v>
      </c>
      <c r="I9" s="27">
        <v>1.3986029268167</v>
      </c>
      <c r="J9" s="27">
        <v>1.42937747693113</v>
      </c>
      <c r="K9" s="27">
        <v>1.4584422273639801</v>
      </c>
      <c r="L9" s="27">
        <v>1.5402098141979099</v>
      </c>
      <c r="M9" s="27">
        <v>1.73896953256561</v>
      </c>
      <c r="N9" s="27">
        <v>1.88883424672148</v>
      </c>
      <c r="O9" s="27">
        <v>2.0707269805266599</v>
      </c>
      <c r="P9" s="27">
        <v>2.40747268030412</v>
      </c>
      <c r="Q9" s="27">
        <v>2.0269976451420999</v>
      </c>
      <c r="R9" s="27">
        <v>2.2220109254829601</v>
      </c>
      <c r="S9" s="27">
        <v>2.5443086344217201</v>
      </c>
      <c r="T9" s="27">
        <v>2.6379701475055599</v>
      </c>
    </row>
    <row r="10" spans="1:21">
      <c r="A10" s="27" t="s">
        <v>174</v>
      </c>
      <c r="S10" s="27">
        <v>2.6648290000000001</v>
      </c>
    </row>
    <row r="11" spans="1:21">
      <c r="A11" s="27" t="s">
        <v>176</v>
      </c>
      <c r="B11" s="27">
        <v>39.955378240044404</v>
      </c>
      <c r="C11" s="27">
        <v>102.216796727409</v>
      </c>
      <c r="D11" s="27">
        <v>120.050328987543</v>
      </c>
      <c r="E11" s="27">
        <v>138.96481719258799</v>
      </c>
      <c r="F11" s="27">
        <v>152.181168906294</v>
      </c>
      <c r="G11" s="27">
        <v>150.11916454099099</v>
      </c>
      <c r="H11" s="27">
        <v>144.76759127708101</v>
      </c>
      <c r="I11" s="27">
        <v>147.28392495787</v>
      </c>
      <c r="J11" s="27">
        <v>148.4924332002</v>
      </c>
      <c r="K11" s="27">
        <v>152.22330887951401</v>
      </c>
      <c r="L11" s="27">
        <v>157.510167399274</v>
      </c>
      <c r="M11" s="27">
        <v>157.559678231627</v>
      </c>
      <c r="N11" s="27">
        <v>159.92248951522501</v>
      </c>
      <c r="O11" s="27">
        <v>162.382210078546</v>
      </c>
      <c r="P11" s="27">
        <v>168.81051108157001</v>
      </c>
      <c r="Q11" s="27">
        <v>171.804531812319</v>
      </c>
      <c r="R11" s="27">
        <v>182.93714038383999</v>
      </c>
      <c r="S11" s="27">
        <v>187.09528412281699</v>
      </c>
      <c r="T11" s="27">
        <v>181.51850009120599</v>
      </c>
    </row>
    <row r="12" spans="1:21">
      <c r="A12" s="27" t="s">
        <v>167</v>
      </c>
    </row>
    <row r="13" spans="1:21">
      <c r="A13" s="27" t="s">
        <v>172</v>
      </c>
      <c r="B13" s="27">
        <v>1.5655120709043799</v>
      </c>
      <c r="C13" s="27">
        <v>1.58147461958147</v>
      </c>
      <c r="D13" s="27">
        <v>1.5931021071548199</v>
      </c>
      <c r="E13" s="27">
        <v>1.6003658621993899</v>
      </c>
      <c r="F13" s="27">
        <v>1.6214433571081299</v>
      </c>
      <c r="G13" s="27">
        <v>1.6141125852723299</v>
      </c>
      <c r="H13" s="27">
        <v>1.8146053875877799</v>
      </c>
      <c r="I13" s="27">
        <v>1.8092829363771601</v>
      </c>
      <c r="J13" s="27">
        <v>1.79449949846335</v>
      </c>
      <c r="K13" s="27">
        <v>1.7381103746075699</v>
      </c>
      <c r="L13" s="27">
        <v>1.71862187491267</v>
      </c>
      <c r="M13" s="27">
        <v>1.7371814328009501</v>
      </c>
      <c r="N13" s="27">
        <v>1.6910023563020999</v>
      </c>
      <c r="O13" s="27">
        <v>1.7058722893929701</v>
      </c>
      <c r="P13" s="27">
        <v>1.74857874805046</v>
      </c>
      <c r="Q13" s="27">
        <v>1.83900016706644</v>
      </c>
      <c r="R13" s="27">
        <v>1.8168102364807399</v>
      </c>
      <c r="S13" s="27">
        <v>1.7314540523261199</v>
      </c>
      <c r="T13" s="27">
        <v>1.71398014046271</v>
      </c>
    </row>
    <row r="14" spans="1:21">
      <c r="A14" s="27" t="s">
        <v>180</v>
      </c>
      <c r="B14" s="27">
        <v>1.301418545</v>
      </c>
      <c r="C14" s="27">
        <v>1.3038751289999999</v>
      </c>
      <c r="D14" s="27">
        <v>1.3092755469999999</v>
      </c>
      <c r="E14" s="27">
        <v>1.3128847939999999</v>
      </c>
      <c r="F14" s="27">
        <v>1.295609403</v>
      </c>
      <c r="G14" s="27">
        <v>1.29695</v>
      </c>
      <c r="H14" s="27">
        <v>1.31052963</v>
      </c>
      <c r="I14" s="27">
        <v>1.324261151</v>
      </c>
      <c r="J14" s="27">
        <v>1.3364898540000001</v>
      </c>
      <c r="K14" s="27">
        <v>1.3516922499999999</v>
      </c>
      <c r="L14" s="27">
        <v>1.3670627559999999</v>
      </c>
      <c r="M14" s="27">
        <v>1.3883557870000001</v>
      </c>
      <c r="N14" s="27">
        <v>1.406828795</v>
      </c>
      <c r="O14" s="27">
        <v>1.426873115</v>
      </c>
      <c r="P14" s="27">
        <v>1.479072714</v>
      </c>
      <c r="Q14" s="27">
        <v>1.4424146179999999</v>
      </c>
      <c r="R14" s="27">
        <v>1.5061319689999999</v>
      </c>
      <c r="S14" s="27">
        <v>1.511051726</v>
      </c>
      <c r="T14" s="27">
        <v>1.4810863670000001</v>
      </c>
    </row>
    <row r="15" spans="1:21">
      <c r="A15" s="27" t="s">
        <v>182</v>
      </c>
      <c r="B15" s="27">
        <v>0.93827612000000005</v>
      </c>
      <c r="C15" s="27">
        <v>0.93577547699999997</v>
      </c>
      <c r="D15" s="27">
        <v>0.93075824699999998</v>
      </c>
      <c r="E15" s="27">
        <v>0.92450095499999996</v>
      </c>
      <c r="F15" s="27">
        <v>0.91743375800000004</v>
      </c>
      <c r="G15" s="27">
        <v>0.91708873000000002</v>
      </c>
      <c r="H15" s="27">
        <v>0.89919539699999995</v>
      </c>
      <c r="I15" s="27">
        <v>0.91650459200000001</v>
      </c>
      <c r="J15" s="27">
        <v>0.89570046299999995</v>
      </c>
      <c r="K15" s="27">
        <v>0.88439944599999998</v>
      </c>
      <c r="L15" s="27">
        <v>0.87481986099999998</v>
      </c>
      <c r="M15" s="27">
        <v>0.88640437599999999</v>
      </c>
      <c r="N15" s="27">
        <v>0.85557947700000003</v>
      </c>
      <c r="O15" s="27">
        <v>0.86820305099999995</v>
      </c>
      <c r="P15" s="27">
        <v>0.85249365899999996</v>
      </c>
      <c r="Q15" s="27">
        <v>0.841006539</v>
      </c>
      <c r="R15" s="27">
        <v>0.84139983399999996</v>
      </c>
      <c r="S15" s="27">
        <v>0.83002010000000004</v>
      </c>
      <c r="T15" s="27">
        <v>0.82539372499999997</v>
      </c>
    </row>
    <row r="16" spans="1:21">
      <c r="A16" s="27" t="s">
        <v>184</v>
      </c>
      <c r="B16" s="27">
        <v>1.8097101106088701E-2</v>
      </c>
      <c r="C16" s="27">
        <v>0.114464413294349</v>
      </c>
      <c r="D16" s="27">
        <v>0.14211160504110901</v>
      </c>
      <c r="E16" s="27">
        <v>0.15263155718839999</v>
      </c>
      <c r="F16" s="27">
        <v>0.149538168480045</v>
      </c>
      <c r="G16" s="27">
        <v>0.150618682225094</v>
      </c>
      <c r="H16" s="27">
        <v>0.16567162419537801</v>
      </c>
      <c r="I16" s="27">
        <v>0.16603422679929999</v>
      </c>
      <c r="J16" s="27">
        <v>0.16862223027550099</v>
      </c>
      <c r="K16" s="27">
        <v>0.17525187941875101</v>
      </c>
      <c r="L16" s="27">
        <v>0.18475968895227901</v>
      </c>
      <c r="M16" s="27">
        <v>0.207910330573049</v>
      </c>
      <c r="N16" s="27">
        <v>0.224505516644011</v>
      </c>
      <c r="O16" s="27">
        <v>0.26458874198372001</v>
      </c>
      <c r="P16" s="27">
        <v>0.33156665052593098</v>
      </c>
      <c r="Q16" s="27">
        <v>0.26674884720904801</v>
      </c>
      <c r="R16" s="27">
        <v>0.29981512518522702</v>
      </c>
      <c r="S16" s="27">
        <v>0.36039382081759402</v>
      </c>
      <c r="T16" s="27">
        <v>0.35930663237598498</v>
      </c>
    </row>
    <row r="17" spans="1:20">
      <c r="A17" s="27" t="s">
        <v>219</v>
      </c>
      <c r="B17" s="27">
        <v>57.979958044739199</v>
      </c>
      <c r="C17" s="27">
        <v>65.940783968632104</v>
      </c>
      <c r="D17" s="27">
        <v>74.117626366259501</v>
      </c>
      <c r="E17" s="27">
        <v>96.479375828738696</v>
      </c>
      <c r="F17" s="27">
        <v>106.372912997154</v>
      </c>
      <c r="G17" s="27">
        <v>120.558347942566</v>
      </c>
      <c r="H17" s="27">
        <v>163.788060627215</v>
      </c>
      <c r="I17" s="27">
        <v>182.08216317150101</v>
      </c>
      <c r="J17" s="27">
        <v>181.16976595419999</v>
      </c>
      <c r="K17" s="27">
        <v>198.838292867707</v>
      </c>
      <c r="L17" s="27">
        <v>218.97526897779801</v>
      </c>
      <c r="M17" s="27">
        <v>252.17891670785301</v>
      </c>
      <c r="N17" s="27">
        <v>251.618650898651</v>
      </c>
      <c r="O17" s="27">
        <v>262.03106285149198</v>
      </c>
      <c r="P17" s="27">
        <v>318.66963297231598</v>
      </c>
      <c r="Q17" s="27">
        <v>342.316680630208</v>
      </c>
      <c r="R17" s="27">
        <v>379.835129958138</v>
      </c>
      <c r="S17" s="27">
        <v>425.76830071685998</v>
      </c>
      <c r="T17" s="27">
        <v>482.96333447192399</v>
      </c>
    </row>
    <row r="18" spans="1:20">
      <c r="A18" s="27" t="s">
        <v>196</v>
      </c>
      <c r="B18" s="27">
        <v>0.92126718100000005</v>
      </c>
      <c r="C18" s="27">
        <v>0.91345904499999997</v>
      </c>
      <c r="D18" s="27">
        <v>0.913085221</v>
      </c>
      <c r="E18" s="27">
        <v>0.91212618199999995</v>
      </c>
      <c r="F18" s="27">
        <v>0.92446497999999999</v>
      </c>
      <c r="G18" s="27">
        <v>0.92126834899999999</v>
      </c>
      <c r="H18" s="27">
        <v>0.88992109500000005</v>
      </c>
      <c r="I18" s="27">
        <v>0.88481962599999997</v>
      </c>
      <c r="J18" s="27">
        <v>0.86522440499999997</v>
      </c>
      <c r="K18" s="27">
        <v>0.87833048899999999</v>
      </c>
      <c r="L18" s="27">
        <v>0.89693742600000004</v>
      </c>
      <c r="M18" s="27">
        <v>0.89960007200000003</v>
      </c>
      <c r="N18" s="27">
        <v>0.88206438300000001</v>
      </c>
      <c r="O18" s="27">
        <v>0.88758001600000003</v>
      </c>
      <c r="P18" s="27">
        <v>0.87350447600000003</v>
      </c>
      <c r="Q18" s="27">
        <v>0.85501321900000005</v>
      </c>
      <c r="R18" s="27">
        <v>0.85405767099999996</v>
      </c>
      <c r="S18" s="27">
        <v>0.83896207700000003</v>
      </c>
      <c r="T18" s="27">
        <v>0.83265643099999997</v>
      </c>
    </row>
    <row r="19" spans="1:20">
      <c r="A19" s="27" t="s">
        <v>200</v>
      </c>
      <c r="B19" s="27">
        <v>157.29858449017101</v>
      </c>
      <c r="C19" s="27">
        <v>177.35029536864701</v>
      </c>
      <c r="D19" s="27">
        <v>186.199729021118</v>
      </c>
      <c r="E19" s="27">
        <v>189.78153621483</v>
      </c>
      <c r="F19" s="27">
        <v>197.567033521855</v>
      </c>
      <c r="G19" s="27">
        <v>195.63523245320101</v>
      </c>
      <c r="H19" s="27">
        <v>199.946581861559</v>
      </c>
      <c r="I19" s="27">
        <v>200.66769355658101</v>
      </c>
      <c r="J19" s="27">
        <v>202.16035232225099</v>
      </c>
      <c r="K19" s="27">
        <v>201.57119362342999</v>
      </c>
      <c r="L19" s="27">
        <v>196.933711679282</v>
      </c>
      <c r="M19" s="27">
        <v>199.255010152778</v>
      </c>
      <c r="N19" s="27">
        <v>199.413947571753</v>
      </c>
      <c r="O19" s="27">
        <v>199.15722353571101</v>
      </c>
      <c r="P19" s="27">
        <v>209.37708276491699</v>
      </c>
      <c r="Q19" s="27">
        <v>211.842204809717</v>
      </c>
      <c r="R19" s="27">
        <v>213.21049540759699</v>
      </c>
      <c r="S19" s="27">
        <v>214.03456356771599</v>
      </c>
      <c r="T19" s="27">
        <v>223.69840470269099</v>
      </c>
    </row>
    <row r="20" spans="1:20">
      <c r="A20" s="27" t="s">
        <v>217</v>
      </c>
      <c r="B20" s="27">
        <v>174.35868549926701</v>
      </c>
      <c r="C20" s="27">
        <v>182.35804261402899</v>
      </c>
      <c r="D20" s="27">
        <v>179.711755995353</v>
      </c>
      <c r="E20" s="27">
        <v>179.438313451944</v>
      </c>
      <c r="F20" s="27">
        <v>191.607803259891</v>
      </c>
      <c r="G20" s="27">
        <v>197.29089892520199</v>
      </c>
      <c r="H20" s="27">
        <v>189.696359913192</v>
      </c>
      <c r="I20" s="27">
        <v>192.988080336053</v>
      </c>
      <c r="J20" s="27">
        <v>195.87774469519201</v>
      </c>
      <c r="K20" s="27">
        <v>194.89131593012601</v>
      </c>
      <c r="L20" s="27">
        <v>189.86338409522801</v>
      </c>
      <c r="M20" s="27">
        <v>190.84205007838901</v>
      </c>
      <c r="N20" s="27">
        <v>183.928983259776</v>
      </c>
      <c r="O20" s="27">
        <v>183.22058770107199</v>
      </c>
      <c r="P20" s="27">
        <v>196.174916919601</v>
      </c>
      <c r="Q20" s="27">
        <v>199.30281837465799</v>
      </c>
      <c r="R20" s="27">
        <v>211.09459082305901</v>
      </c>
      <c r="S20" s="27">
        <v>213.65917158750099</v>
      </c>
      <c r="T20" s="27">
        <v>214.005984613305</v>
      </c>
    </row>
    <row r="21" spans="1:20">
      <c r="A21" s="27" t="s">
        <v>190</v>
      </c>
      <c r="B21" s="27">
        <v>13.967721750068501</v>
      </c>
      <c r="C21" s="27">
        <v>14.687320949863899</v>
      </c>
      <c r="D21" s="27">
        <v>15.034669328419</v>
      </c>
      <c r="E21" s="27">
        <v>15.238530161963901</v>
      </c>
      <c r="F21" s="27">
        <v>15.870113866465299</v>
      </c>
      <c r="G21" s="27">
        <v>16.375126921091098</v>
      </c>
      <c r="H21" s="27">
        <v>16.3090725243548</v>
      </c>
      <c r="I21" s="27">
        <v>16.196552057950701</v>
      </c>
      <c r="J21" s="27">
        <v>16.461142586949201</v>
      </c>
      <c r="K21" s="27">
        <v>16.8693277537987</v>
      </c>
      <c r="L21" s="27">
        <v>17.115484248697499</v>
      </c>
      <c r="M21" s="27">
        <v>17.425152862236398</v>
      </c>
      <c r="N21" s="27">
        <v>17.779870912079801</v>
      </c>
      <c r="O21" s="27">
        <v>18.495640654531801</v>
      </c>
      <c r="P21" s="27">
        <v>19.735707760618901</v>
      </c>
      <c r="Q21" s="27">
        <v>20.862091775019302</v>
      </c>
      <c r="R21" s="27">
        <v>21.946963772688001</v>
      </c>
      <c r="S21" s="27">
        <v>23.145431921679101</v>
      </c>
      <c r="T21" s="27">
        <v>24.676770752409698</v>
      </c>
    </row>
    <row r="22" spans="1:20">
      <c r="A22" s="27" t="s">
        <v>215</v>
      </c>
      <c r="B22" s="27">
        <v>1.1867085322789E-2</v>
      </c>
      <c r="C22" s="27">
        <v>1.8875631254779E-2</v>
      </c>
      <c r="D22" s="27">
        <v>4.07422706645744E-2</v>
      </c>
      <c r="E22" s="27">
        <v>0.41863458692918898</v>
      </c>
      <c r="F22" s="27">
        <v>0.509119720421081</v>
      </c>
      <c r="G22" s="27">
        <v>0.52266092118128604</v>
      </c>
      <c r="H22" s="27">
        <v>0.53808051417900704</v>
      </c>
      <c r="I22" s="27">
        <v>0.55833912349777404</v>
      </c>
      <c r="J22" s="27">
        <v>0.55648811914180996</v>
      </c>
      <c r="K22" s="27">
        <v>0.55724928415166697</v>
      </c>
      <c r="L22" s="27">
        <v>0.57726207733540102</v>
      </c>
      <c r="M22" s="27">
        <v>0.599071399264823</v>
      </c>
      <c r="N22" s="27">
        <v>0.60660852445145896</v>
      </c>
      <c r="O22" s="27">
        <v>0.63704037915924905</v>
      </c>
      <c r="P22" s="27">
        <v>0.65321323293690803</v>
      </c>
      <c r="Q22" s="27">
        <v>0.65532723877518895</v>
      </c>
      <c r="R22" s="27">
        <v>0.66174732373287704</v>
      </c>
      <c r="S22" s="27">
        <v>0.660190473320173</v>
      </c>
      <c r="T22" s="27">
        <v>0.66200631911532404</v>
      </c>
    </row>
    <row r="23" spans="1:20">
      <c r="A23" s="27" t="s">
        <v>188</v>
      </c>
      <c r="B23" s="27">
        <v>0.12469019415994</v>
      </c>
      <c r="C23" s="27">
        <v>0.123474486108011</v>
      </c>
      <c r="D23" s="27">
        <v>0.121498391990294</v>
      </c>
      <c r="E23" s="27">
        <v>0.120567549314895</v>
      </c>
      <c r="F23" s="27">
        <v>0.110856085213139</v>
      </c>
      <c r="G23" s="27">
        <v>0.112198568415038</v>
      </c>
      <c r="H23" s="27">
        <v>0.142608228933533</v>
      </c>
      <c r="I23" s="27">
        <v>0.13472435744177999</v>
      </c>
      <c r="J23" s="27">
        <v>0.13741520869850901</v>
      </c>
      <c r="K23" s="27">
        <v>0.14610019853287301</v>
      </c>
      <c r="L23" s="27">
        <v>0.157831651619217</v>
      </c>
      <c r="M23" s="27">
        <v>0.17393115613278501</v>
      </c>
      <c r="N23" s="27">
        <v>0.183664681518308</v>
      </c>
      <c r="O23" s="27">
        <v>0.194009258478302</v>
      </c>
      <c r="P23" s="27">
        <v>0.21193531984064301</v>
      </c>
      <c r="Q23" s="27">
        <v>0.18297812139230099</v>
      </c>
      <c r="R23" s="27">
        <v>0.194237920501492</v>
      </c>
      <c r="S23" s="27">
        <v>0.210747166621404</v>
      </c>
      <c r="T23" s="27">
        <v>0.20940584394694101</v>
      </c>
    </row>
    <row r="24" spans="1:20">
      <c r="A24" s="27" t="s">
        <v>186</v>
      </c>
      <c r="B24" s="27">
        <v>0.77270940267149102</v>
      </c>
      <c r="C24" s="27">
        <v>0.76299391074150502</v>
      </c>
      <c r="D24" s="27">
        <v>0.756683880737265</v>
      </c>
      <c r="E24" s="27">
        <v>1.00201540293855</v>
      </c>
      <c r="F24" s="27">
        <v>1.02148930865322</v>
      </c>
      <c r="G24" s="27">
        <v>1.0569678516315899</v>
      </c>
      <c r="H24" s="27">
        <v>1.04301189457688</v>
      </c>
      <c r="I24" s="27">
        <v>1.02325579409839</v>
      </c>
      <c r="J24" s="27">
        <v>1.04768584289112</v>
      </c>
      <c r="K24" s="27">
        <v>1.03901894734801</v>
      </c>
      <c r="L24" s="27">
        <v>1.0233767531252</v>
      </c>
      <c r="M24" s="27">
        <v>1.04171523170554</v>
      </c>
      <c r="N24" s="27">
        <v>1.01901448655081</v>
      </c>
      <c r="O24" s="27">
        <v>1.02192940509785</v>
      </c>
      <c r="P24" s="27">
        <v>1.0172725735035499</v>
      </c>
      <c r="Q24" s="27">
        <v>0.99903866008478104</v>
      </c>
      <c r="R24" s="27">
        <v>0.98589067861121404</v>
      </c>
      <c r="S24" s="27">
        <v>0.94924948597658998</v>
      </c>
      <c r="T24" s="27">
        <v>0.94832127476371997</v>
      </c>
    </row>
    <row r="25" spans="1:20">
      <c r="A25" s="27" t="s">
        <v>208</v>
      </c>
      <c r="B25" s="27">
        <v>0.55191180802484996</v>
      </c>
      <c r="C25" s="27">
        <v>0.58846646054572105</v>
      </c>
      <c r="D25" s="27">
        <v>0.47933869276987401</v>
      </c>
      <c r="E25" s="27">
        <v>0.53259526835937898</v>
      </c>
      <c r="F25" s="27">
        <v>0.51854505655510097</v>
      </c>
      <c r="G25" s="27">
        <v>0.55396162578571695</v>
      </c>
      <c r="H25" s="27">
        <v>0.69759706825238299</v>
      </c>
      <c r="I25" s="27">
        <v>0.70217197785713603</v>
      </c>
      <c r="J25" s="27">
        <v>0.722399219687196</v>
      </c>
      <c r="K25" s="27">
        <v>0.71470765758092802</v>
      </c>
      <c r="L25" s="27">
        <v>0.71353386801325502</v>
      </c>
      <c r="M25" s="27">
        <v>0.71816758354475996</v>
      </c>
      <c r="N25" s="27">
        <v>0.71214640773855498</v>
      </c>
      <c r="O25" s="27">
        <v>0.73208789600760904</v>
      </c>
      <c r="P25" s="27">
        <v>0.75510778541436996</v>
      </c>
      <c r="Q25" s="27">
        <v>0.74030057820808004</v>
      </c>
      <c r="R25" s="27">
        <v>0.73954385107585197</v>
      </c>
      <c r="S25" s="27">
        <v>0.72425671704766303</v>
      </c>
      <c r="T25" s="27">
        <v>0.71241405250883905</v>
      </c>
    </row>
    <row r="26" spans="1:20">
      <c r="A26" s="27" t="s">
        <v>194</v>
      </c>
      <c r="B26" s="27">
        <v>0.41421438798140497</v>
      </c>
      <c r="C26" s="27">
        <v>3.0897614061046799</v>
      </c>
      <c r="D26" s="27">
        <v>4.6642410753796604</v>
      </c>
      <c r="E26" s="27">
        <v>7.8714666036510703</v>
      </c>
      <c r="F26" s="27">
        <v>13.7503104744418</v>
      </c>
      <c r="G26" s="27">
        <v>56.5034393053473</v>
      </c>
      <c r="H26" s="27">
        <v>157.617709159307</v>
      </c>
      <c r="I26" s="27">
        <v>276.64010345769401</v>
      </c>
      <c r="J26" s="27">
        <v>394.76798932612598</v>
      </c>
      <c r="K26" s="27">
        <v>505.79605455404197</v>
      </c>
      <c r="L26" s="27">
        <v>603.93077941557601</v>
      </c>
      <c r="M26" s="27">
        <v>695.92006056835896</v>
      </c>
      <c r="N26" s="27">
        <v>747.74913969861404</v>
      </c>
      <c r="O26" s="27">
        <v>821.82683970638698</v>
      </c>
      <c r="P26" s="27">
        <v>976.65073978217697</v>
      </c>
      <c r="Q26" s="27">
        <v>1024.65089901032</v>
      </c>
      <c r="R26" s="27">
        <v>1124.90924967466</v>
      </c>
      <c r="S26" s="27">
        <v>1889.3076975127401</v>
      </c>
      <c r="T26" s="27">
        <v>3246.76113061366</v>
      </c>
    </row>
    <row r="27" spans="1:20">
      <c r="A27" s="27" t="s">
        <v>198</v>
      </c>
      <c r="B27" s="27">
        <v>1.28567347981224</v>
      </c>
      <c r="C27" s="27">
        <v>1.33596128305369</v>
      </c>
      <c r="D27" s="27">
        <v>1.3378289533529399</v>
      </c>
      <c r="E27" s="27">
        <v>1.2958967570250199</v>
      </c>
      <c r="F27" s="27">
        <v>1.3012598412912799</v>
      </c>
      <c r="G27" s="27">
        <v>1.2542610714764999</v>
      </c>
      <c r="H27" s="27">
        <v>1.2317541942547201</v>
      </c>
      <c r="I27" s="27">
        <v>1.20192221466543</v>
      </c>
      <c r="J27" s="27">
        <v>1.2046696132523</v>
      </c>
      <c r="K27" s="27">
        <v>1.1470861142147299</v>
      </c>
      <c r="L27" s="27">
        <v>1.1396075645547801</v>
      </c>
      <c r="M27" s="27">
        <v>1.1294506828256401</v>
      </c>
      <c r="N27" s="27">
        <v>1.1435878183303301</v>
      </c>
      <c r="O27" s="27">
        <v>1.1667904826970501</v>
      </c>
      <c r="P27" s="27">
        <v>1.1695207417490401</v>
      </c>
      <c r="Q27" s="27">
        <v>1.13087394254534</v>
      </c>
      <c r="R27" s="27">
        <v>1.12334076032404</v>
      </c>
      <c r="S27" s="27">
        <v>1.1498014778188299</v>
      </c>
      <c r="T27" s="27">
        <v>1.13537870977685</v>
      </c>
    </row>
    <row r="28" spans="1:20">
      <c r="A28" s="27" t="s">
        <v>202</v>
      </c>
      <c r="B28" s="27">
        <v>1.08533170577534</v>
      </c>
      <c r="C28" s="27">
        <v>1.1075779070687</v>
      </c>
      <c r="D28" s="27">
        <v>1.4071158741087799</v>
      </c>
      <c r="E28" s="27">
        <v>1.4391142059575801</v>
      </c>
      <c r="F28" s="27">
        <v>1.46270149950536</v>
      </c>
      <c r="G28" s="27">
        <v>1.48121855084309</v>
      </c>
      <c r="H28" s="27">
        <v>1.3869543657005801</v>
      </c>
      <c r="I28" s="27">
        <v>1.33732443453159</v>
      </c>
      <c r="J28" s="27">
        <v>1.4300972008284401</v>
      </c>
      <c r="K28" s="27">
        <v>1.4416833210661399</v>
      </c>
      <c r="L28" s="27">
        <v>1.4690588410682801</v>
      </c>
      <c r="M28" s="27">
        <v>1.51966057719197</v>
      </c>
      <c r="N28" s="27">
        <v>1.5536152099718801</v>
      </c>
      <c r="O28" s="27">
        <v>1.60223516188707</v>
      </c>
      <c r="P28" s="27">
        <v>1.6043073222215201</v>
      </c>
      <c r="Q28" s="27">
        <v>1.59736564322623</v>
      </c>
      <c r="R28" s="27">
        <v>1.5948157871936</v>
      </c>
      <c r="S28" s="27">
        <v>1.56358868705359</v>
      </c>
      <c r="T28" s="27">
        <v>1.59289152674014</v>
      </c>
    </row>
    <row r="29" spans="1:20">
      <c r="A29" s="27" t="s">
        <v>206</v>
      </c>
      <c r="B29" s="27">
        <v>1.3012646385000799</v>
      </c>
      <c r="C29" s="27">
        <v>1.4203357178754401</v>
      </c>
      <c r="D29" s="27">
        <v>1.55638835078196</v>
      </c>
      <c r="E29" s="27">
        <v>1.61750609579504</v>
      </c>
      <c r="F29" s="27">
        <v>1.7129768789394799</v>
      </c>
      <c r="G29" s="27">
        <v>1.72958585493225</v>
      </c>
      <c r="H29" s="27">
        <v>1.7790217409976301</v>
      </c>
      <c r="I29" s="27">
        <v>1.77169924745083</v>
      </c>
      <c r="J29" s="27">
        <v>1.79410547304898</v>
      </c>
      <c r="K29" s="27">
        <v>1.8702964518337599</v>
      </c>
      <c r="L29" s="27">
        <v>1.96543895995105</v>
      </c>
      <c r="M29" s="27">
        <v>2.0174927495661499</v>
      </c>
      <c r="N29" s="27">
        <v>2.2247644005896201</v>
      </c>
      <c r="O29" s="27">
        <v>2.3270470774077099</v>
      </c>
      <c r="P29" s="27">
        <v>2.5194059332905301</v>
      </c>
      <c r="Q29" s="27">
        <v>2.4396612589423698</v>
      </c>
      <c r="R29" s="27">
        <v>2.6220634686886899</v>
      </c>
      <c r="S29" s="27">
        <v>2.94613074289785</v>
      </c>
      <c r="T29" s="27">
        <v>3.0957217651287099</v>
      </c>
    </row>
    <row r="30" spans="1:20">
      <c r="A30" s="27" t="s">
        <v>31</v>
      </c>
      <c r="B30" s="27">
        <v>0.29276933454068799</v>
      </c>
      <c r="C30" s="27">
        <v>0.55499591308962204</v>
      </c>
      <c r="D30" s="27">
        <v>0.63816331734750797</v>
      </c>
      <c r="E30" s="27">
        <v>0.67539518404368903</v>
      </c>
      <c r="F30" s="27">
        <v>0.69644948684430197</v>
      </c>
      <c r="G30" s="27">
        <v>0.74484636330618104</v>
      </c>
      <c r="H30" s="27">
        <v>0.77329099019209502</v>
      </c>
      <c r="I30" s="27">
        <v>0.82375243305906298</v>
      </c>
      <c r="J30" s="27">
        <v>0.896923564648195</v>
      </c>
      <c r="K30" s="27">
        <v>1.00005460126836</v>
      </c>
      <c r="L30" s="27">
        <v>1.05159450471407</v>
      </c>
      <c r="M30" s="27">
        <v>1.0924081552739799</v>
      </c>
      <c r="N30" s="27">
        <v>1.1250223649892701</v>
      </c>
      <c r="O30" s="27">
        <v>1.1602090683775299</v>
      </c>
      <c r="P30" s="27">
        <v>1.2328288231985001</v>
      </c>
      <c r="Q30" s="27">
        <v>1.3113163692001999</v>
      </c>
      <c r="R30" s="27">
        <v>1.40224476344765</v>
      </c>
      <c r="S30" s="27">
        <v>1.4710748541493599</v>
      </c>
      <c r="T30" s="27">
        <v>1.52307223560549</v>
      </c>
    </row>
    <row r="31" spans="1:20">
      <c r="A31" s="27" t="s">
        <v>192</v>
      </c>
      <c r="B31" s="27">
        <v>1.8475098493052</v>
      </c>
      <c r="C31" s="27">
        <v>1.87492369537329</v>
      </c>
      <c r="D31" s="27">
        <v>1.9279604771110099</v>
      </c>
      <c r="E31" s="27">
        <v>1.8831121929844501</v>
      </c>
      <c r="F31" s="27">
        <v>2.0175487461436998</v>
      </c>
      <c r="G31" s="27">
        <v>2.0316682772477002</v>
      </c>
      <c r="H31" s="27">
        <v>1.9998530136218799</v>
      </c>
      <c r="I31" s="27">
        <v>2.0016241396030199</v>
      </c>
      <c r="J31" s="27">
        <v>1.99355080916197</v>
      </c>
      <c r="K31" s="27">
        <v>1.97873760953333</v>
      </c>
      <c r="L31" s="27">
        <v>2.0371639651899098</v>
      </c>
      <c r="M31" s="27">
        <v>2.1044681512252201</v>
      </c>
      <c r="N31" s="27">
        <v>2.1412089311076001</v>
      </c>
      <c r="O31" s="27">
        <v>2.14630284600078</v>
      </c>
      <c r="P31" s="27">
        <v>2.1111346542969298</v>
      </c>
      <c r="Q31" s="27">
        <v>2.2100716658841502</v>
      </c>
      <c r="R31" s="27">
        <v>2.10273452983665</v>
      </c>
      <c r="S31" s="27">
        <v>2.0167963152556601</v>
      </c>
      <c r="T31" s="27">
        <v>1.9166100910835899</v>
      </c>
    </row>
    <row r="32" spans="1:20">
      <c r="A32" s="27" t="s">
        <v>213</v>
      </c>
      <c r="B32" s="27">
        <v>0.39722427734151</v>
      </c>
      <c r="C32" s="27">
        <v>0.40028657541807799</v>
      </c>
      <c r="D32" s="27">
        <v>0.41075264973554898</v>
      </c>
      <c r="E32" s="27">
        <v>0.43851239434150102</v>
      </c>
      <c r="F32" s="27">
        <v>0.38327435767111701</v>
      </c>
      <c r="G32" s="27">
        <v>0.42168887162888502</v>
      </c>
      <c r="H32" s="27">
        <v>0.53195769818430305</v>
      </c>
      <c r="I32" s="27">
        <v>0.49096258301646001</v>
      </c>
      <c r="J32" s="27">
        <v>0.48534180747344302</v>
      </c>
      <c r="K32" s="27">
        <v>0.50488057244762397</v>
      </c>
      <c r="L32" s="27">
        <v>0.56947606668786799</v>
      </c>
      <c r="M32" s="27">
        <v>0.65532684691801701</v>
      </c>
      <c r="N32" s="27">
        <v>0.699663703495357</v>
      </c>
      <c r="O32" s="27">
        <v>0.68920846390330504</v>
      </c>
      <c r="P32" s="27">
        <v>0.76180373401750501</v>
      </c>
      <c r="Q32" s="27">
        <v>0.58898601152251895</v>
      </c>
      <c r="R32" s="27">
        <v>0.61283164081869801</v>
      </c>
      <c r="S32" s="27">
        <v>0.71744771659298601</v>
      </c>
      <c r="T32" s="27">
        <v>0.71056956016860695</v>
      </c>
    </row>
    <row r="33" spans="1:20">
      <c r="A33" s="27" t="s">
        <v>204</v>
      </c>
      <c r="B33" s="27">
        <v>8.4992489869174506</v>
      </c>
      <c r="C33" s="27">
        <v>8.9956055616064798</v>
      </c>
      <c r="D33" s="27">
        <v>9.5459596785742704</v>
      </c>
      <c r="E33" s="27">
        <v>10.557181619227499</v>
      </c>
      <c r="F33" s="27">
        <v>11.541505082855601</v>
      </c>
      <c r="G33" s="27">
        <v>12.225062813709901</v>
      </c>
      <c r="H33" s="27">
        <v>12.2267363245985</v>
      </c>
      <c r="I33" s="27">
        <v>12.582356195742401</v>
      </c>
      <c r="J33" s="27">
        <v>12.9968128660246</v>
      </c>
      <c r="K33" s="27">
        <v>13.1352805292277</v>
      </c>
      <c r="L33" s="27">
        <v>13.2694827223368</v>
      </c>
      <c r="M33" s="27">
        <v>13.610265339068301</v>
      </c>
      <c r="N33" s="27">
        <v>13.918859806355201</v>
      </c>
      <c r="O33" s="27">
        <v>13.9807945647274</v>
      </c>
      <c r="P33" s="27">
        <v>14.493600763680501</v>
      </c>
      <c r="Q33" s="27">
        <v>15.079801723841801</v>
      </c>
      <c r="R33" s="27">
        <v>15.798082767885999</v>
      </c>
      <c r="S33" s="27">
        <v>16.855757192237501</v>
      </c>
      <c r="T33" s="27">
        <v>16.814350257767099</v>
      </c>
    </row>
    <row r="34" spans="1:20">
      <c r="A34" s="27" t="s">
        <v>210</v>
      </c>
      <c r="B34" s="27">
        <v>1.2259026143363101</v>
      </c>
      <c r="C34" s="27">
        <v>1.28677748348128</v>
      </c>
      <c r="D34" s="27">
        <v>1.4673073136691801</v>
      </c>
      <c r="E34" s="27">
        <v>1.5188173555456801</v>
      </c>
      <c r="F34" s="27">
        <v>1.6477129667016199</v>
      </c>
      <c r="G34" s="27">
        <v>1.8557657528231499</v>
      </c>
      <c r="H34" s="27">
        <v>2.07167296237377</v>
      </c>
      <c r="I34" s="27">
        <v>2.1936286867144799</v>
      </c>
      <c r="J34" s="27">
        <v>2.1860827608685902</v>
      </c>
      <c r="K34" s="27">
        <v>2.21310269442843</v>
      </c>
      <c r="L34" s="27">
        <v>2.3711576788008499</v>
      </c>
      <c r="M34" s="27">
        <v>2.6529264159383499</v>
      </c>
      <c r="N34" s="27">
        <v>2.7765081816459101</v>
      </c>
      <c r="O34" s="27">
        <v>2.8274178382879098</v>
      </c>
      <c r="P34" s="27">
        <v>3.01547977132015</v>
      </c>
      <c r="Q34" s="27">
        <v>3.0950544395672899</v>
      </c>
      <c r="R34" s="27">
        <v>3.63666582686364</v>
      </c>
      <c r="S34" s="27">
        <v>3.7640210598185799</v>
      </c>
      <c r="T34" s="27">
        <v>3.7525765782477598</v>
      </c>
    </row>
    <row r="35" spans="1:20">
      <c r="A35" s="27" t="s">
        <v>650</v>
      </c>
    </row>
    <row r="36" spans="1:20">
      <c r="A36" s="27" t="s">
        <v>230</v>
      </c>
      <c r="B36" s="27">
        <v>300.29941384275497</v>
      </c>
      <c r="C36" s="27">
        <v>323.279524916301</v>
      </c>
      <c r="D36" s="27">
        <v>306.232388801171</v>
      </c>
      <c r="E36" s="27">
        <v>303.55986680670401</v>
      </c>
      <c r="F36" s="27">
        <v>299.05902581460401</v>
      </c>
      <c r="G36" s="27">
        <v>306.89186329329198</v>
      </c>
      <c r="H36" s="27">
        <v>325.59968463316301</v>
      </c>
      <c r="I36" s="27">
        <v>319.66252767458701</v>
      </c>
      <c r="J36" s="27">
        <v>307.35766378765999</v>
      </c>
      <c r="K36" s="27">
        <v>305.36286541601203</v>
      </c>
      <c r="L36" s="27">
        <v>284.01947584516802</v>
      </c>
      <c r="M36" s="27">
        <v>289.49353326654102</v>
      </c>
      <c r="N36" s="27">
        <v>282.40644737986997</v>
      </c>
      <c r="O36" s="27">
        <v>268.72201131655999</v>
      </c>
      <c r="P36" s="27">
        <v>277.14194880722499</v>
      </c>
      <c r="Q36" s="27">
        <v>265.79255045248999</v>
      </c>
      <c r="R36" s="27">
        <v>258.874394248687</v>
      </c>
      <c r="S36" s="27">
        <v>255.861753417491</v>
      </c>
      <c r="T36" s="27">
        <v>251.236035681765</v>
      </c>
    </row>
    <row r="37" spans="1:20">
      <c r="A37" s="27" t="s">
        <v>225</v>
      </c>
      <c r="B37" s="27">
        <v>1.211598462</v>
      </c>
      <c r="C37" s="27">
        <v>1.213652535</v>
      </c>
      <c r="D37" s="27">
        <v>1.2111602779999999</v>
      </c>
      <c r="E37" s="27">
        <v>1.20512646</v>
      </c>
      <c r="F37" s="27">
        <v>1.1870960180000001</v>
      </c>
      <c r="G37" s="27">
        <v>1.1908099999999999</v>
      </c>
      <c r="H37" s="27">
        <v>1.230622855</v>
      </c>
      <c r="I37" s="27">
        <v>1.216527197</v>
      </c>
      <c r="J37" s="27">
        <v>1.229333499</v>
      </c>
      <c r="K37" s="27">
        <v>1.2258939950000001</v>
      </c>
      <c r="L37" s="27">
        <v>1.231222386</v>
      </c>
      <c r="M37" s="27">
        <v>1.2136440340000001</v>
      </c>
      <c r="N37" s="27">
        <v>1.2057395479999999</v>
      </c>
      <c r="O37" s="27">
        <v>1.212027875</v>
      </c>
      <c r="P37" s="27">
        <v>1.2343900329999999</v>
      </c>
      <c r="Q37" s="27">
        <v>1.2026677020000001</v>
      </c>
      <c r="R37" s="27">
        <v>1.2232718309999999</v>
      </c>
      <c r="S37" s="27">
        <v>1.239903666</v>
      </c>
      <c r="T37" s="27">
        <v>1.2389374070000001</v>
      </c>
    </row>
    <row r="38" spans="1:20">
      <c r="A38" s="27" t="s">
        <v>577</v>
      </c>
    </row>
    <row r="39" spans="1:20">
      <c r="A39" s="27" t="s">
        <v>578</v>
      </c>
    </row>
    <row r="40" spans="1:20">
      <c r="A40" s="27" t="s">
        <v>518</v>
      </c>
      <c r="B40" s="27">
        <v>2.0105737380000002</v>
      </c>
      <c r="C40" s="27">
        <v>1.984020391</v>
      </c>
      <c r="D40" s="27">
        <v>1.940353555</v>
      </c>
      <c r="E40" s="27">
        <v>1.895384596</v>
      </c>
      <c r="F40" s="27">
        <v>1.878406654</v>
      </c>
      <c r="G40" s="27">
        <v>1.87220502</v>
      </c>
      <c r="H40" s="27">
        <v>1.849228385</v>
      </c>
      <c r="I40" s="27">
        <v>1.8379630680000001</v>
      </c>
      <c r="J40" s="27">
        <v>1.771117807</v>
      </c>
      <c r="K40" s="27">
        <v>1.7757494190000001</v>
      </c>
      <c r="L40" s="27">
        <v>1.7547548580000001</v>
      </c>
      <c r="M40" s="27">
        <v>1.7427560689999999</v>
      </c>
      <c r="N40" s="27">
        <v>1.656833486</v>
      </c>
      <c r="O40" s="27">
        <v>1.6022479890000001</v>
      </c>
      <c r="P40" s="27">
        <v>1.548663693</v>
      </c>
      <c r="Q40" s="27">
        <v>1.5129638089999999</v>
      </c>
      <c r="R40" s="27">
        <v>1.5092100470000001</v>
      </c>
      <c r="S40" s="27">
        <v>1.4414172139999999</v>
      </c>
      <c r="T40" s="27">
        <v>1.3914025370000001</v>
      </c>
    </row>
    <row r="41" spans="1:20">
      <c r="A41" s="27" t="s">
        <v>234</v>
      </c>
    </row>
    <row r="42" spans="1:20">
      <c r="A42" s="27" t="s">
        <v>236</v>
      </c>
      <c r="B42" s="27">
        <v>253.52066740000001</v>
      </c>
      <c r="C42" s="27">
        <v>271.49405780000001</v>
      </c>
      <c r="D42" s="27">
        <v>271.17480890000002</v>
      </c>
      <c r="E42" s="27">
        <v>276.38316079999998</v>
      </c>
      <c r="F42" s="27">
        <v>277.04308140000001</v>
      </c>
      <c r="G42" s="27">
        <v>280.23010620000002</v>
      </c>
      <c r="H42" s="27">
        <v>286.43559019999998</v>
      </c>
      <c r="I42" s="27">
        <v>291.72656719999998</v>
      </c>
      <c r="J42" s="27">
        <v>298.5718723</v>
      </c>
      <c r="K42" s="27">
        <v>307.26370400000002</v>
      </c>
      <c r="L42" s="27">
        <v>321.41187400000001</v>
      </c>
      <c r="M42" s="27">
        <v>333.69</v>
      </c>
      <c r="N42" s="27">
        <v>326.78968909999998</v>
      </c>
      <c r="O42" s="27">
        <v>330.11121209999999</v>
      </c>
      <c r="P42" s="27">
        <v>346.1919881</v>
      </c>
      <c r="Q42" s="27">
        <v>357.73976820000001</v>
      </c>
      <c r="R42" s="27">
        <v>354.94827279999998</v>
      </c>
      <c r="S42" s="27">
        <v>348.01684710000001</v>
      </c>
      <c r="T42" s="27">
        <v>348.13097620000002</v>
      </c>
    </row>
    <row r="43" spans="1:20">
      <c r="A43" s="27" t="s">
        <v>40</v>
      </c>
      <c r="B43" s="27">
        <v>2.47631514549201</v>
      </c>
      <c r="C43" s="27">
        <v>2.7589172430410298</v>
      </c>
      <c r="D43" s="27">
        <v>2.8837953935282701</v>
      </c>
      <c r="E43" s="27">
        <v>2.8781798521661002</v>
      </c>
      <c r="F43" s="27">
        <v>2.82284867487214</v>
      </c>
      <c r="G43" s="27">
        <v>2.74818064951533</v>
      </c>
      <c r="H43" s="27">
        <v>2.7425381126257902</v>
      </c>
      <c r="I43" s="27">
        <v>2.7361505034376501</v>
      </c>
      <c r="J43" s="27">
        <v>2.7104843769950802</v>
      </c>
      <c r="K43" s="27">
        <v>2.7267783527505598</v>
      </c>
      <c r="L43" s="27">
        <v>2.8374932094910199</v>
      </c>
      <c r="M43" s="27">
        <v>2.8573530312951498</v>
      </c>
      <c r="N43" s="27">
        <v>2.8770746199541599</v>
      </c>
      <c r="O43" s="27">
        <v>3.0157544626788302</v>
      </c>
      <c r="P43" s="27">
        <v>3.1886292170111301</v>
      </c>
      <c r="Q43" s="27">
        <v>3.1454992839599298</v>
      </c>
      <c r="R43" s="27">
        <v>3.31561344522289</v>
      </c>
      <c r="S43" s="27">
        <v>3.5055360071813499</v>
      </c>
      <c r="T43" s="27">
        <v>3.5082356493402602</v>
      </c>
    </row>
    <row r="44" spans="1:20">
      <c r="A44" s="27" t="s">
        <v>248</v>
      </c>
      <c r="B44" s="27">
        <v>171.80798494368801</v>
      </c>
      <c r="C44" s="27">
        <v>186.88371806123001</v>
      </c>
      <c r="D44" s="27">
        <v>192.67731585577801</v>
      </c>
      <c r="E44" s="27">
        <v>197.426132704168</v>
      </c>
      <c r="F44" s="27">
        <v>205.50047986700801</v>
      </c>
      <c r="G44" s="27">
        <v>204.465320709232</v>
      </c>
      <c r="H44" s="27">
        <v>199.16439277127199</v>
      </c>
      <c r="I44" s="27">
        <v>202.97396897135599</v>
      </c>
      <c r="J44" s="27">
        <v>210.04413668209199</v>
      </c>
      <c r="K44" s="27">
        <v>208.61178432717</v>
      </c>
      <c r="L44" s="27">
        <v>204.31923083787501</v>
      </c>
      <c r="M44" s="27">
        <v>206.33781957071</v>
      </c>
      <c r="N44" s="27">
        <v>209.189980277161</v>
      </c>
      <c r="O44" s="27">
        <v>209.30875676097401</v>
      </c>
      <c r="P44" s="27">
        <v>221.71932750560001</v>
      </c>
      <c r="Q44" s="27">
        <v>220.06081392744301</v>
      </c>
      <c r="R44" s="27">
        <v>221.56036419150101</v>
      </c>
      <c r="S44" s="27">
        <v>228.228480037503</v>
      </c>
      <c r="T44" s="27">
        <v>227.22070586052899</v>
      </c>
    </row>
    <row r="45" spans="1:20">
      <c r="A45" s="27" t="s">
        <v>579</v>
      </c>
    </row>
    <row r="46" spans="1:20">
      <c r="A46" s="27" t="s">
        <v>580</v>
      </c>
    </row>
    <row r="47" spans="1:20">
      <c r="A47" s="27" t="s">
        <v>223</v>
      </c>
      <c r="B47" s="27">
        <v>199.13361190211899</v>
      </c>
      <c r="C47" s="27">
        <v>213.565100567413</v>
      </c>
      <c r="D47" s="27">
        <v>215.381448482438</v>
      </c>
      <c r="E47" s="27">
        <v>219.67333032900899</v>
      </c>
      <c r="F47" s="27">
        <v>225.27459549092501</v>
      </c>
      <c r="G47" s="27">
        <v>226.430520638346</v>
      </c>
      <c r="H47" s="27">
        <v>227.68775858426099</v>
      </c>
      <c r="I47" s="27">
        <v>227.4370640068</v>
      </c>
      <c r="J47" s="27">
        <v>231.27010867219701</v>
      </c>
      <c r="K47" s="27">
        <v>227.550936391786</v>
      </c>
      <c r="L47" s="27">
        <v>224.819510904487</v>
      </c>
      <c r="M47" s="27">
        <v>223.56439592903101</v>
      </c>
      <c r="N47" s="27">
        <v>225.44563801569001</v>
      </c>
      <c r="O47" s="27">
        <v>222.76026755004199</v>
      </c>
      <c r="P47" s="27">
        <v>228.85829214711001</v>
      </c>
      <c r="Q47" s="27">
        <v>219.528064476434</v>
      </c>
      <c r="R47" s="27">
        <v>223.40960325750001</v>
      </c>
      <c r="S47" s="27">
        <v>227.21165560877699</v>
      </c>
      <c r="T47" s="27">
        <v>229.526387525947</v>
      </c>
    </row>
    <row r="48" spans="1:20">
      <c r="A48" s="27" t="s">
        <v>244</v>
      </c>
      <c r="B48" s="27">
        <v>111.267773917911</v>
      </c>
      <c r="C48" s="27">
        <v>112.69552919546101</v>
      </c>
      <c r="D48" s="27">
        <v>130.58664467273999</v>
      </c>
      <c r="E48" s="27">
        <v>134.76388639944699</v>
      </c>
      <c r="F48" s="27">
        <v>109.024439773654</v>
      </c>
      <c r="G48" s="27">
        <v>139.043230606576</v>
      </c>
      <c r="H48" s="27">
        <v>199.906977339598</v>
      </c>
      <c r="I48" s="27">
        <v>168.215483749383</v>
      </c>
      <c r="J48" s="27">
        <v>162.78884434692901</v>
      </c>
      <c r="K48" s="27">
        <v>152.814001887442</v>
      </c>
      <c r="L48" s="27">
        <v>173.73532498838301</v>
      </c>
      <c r="M48" s="27">
        <v>204.24129662039201</v>
      </c>
      <c r="N48" s="27">
        <v>234.846037176989</v>
      </c>
      <c r="O48" s="27">
        <v>231.342517426901</v>
      </c>
      <c r="P48" s="27">
        <v>283.70007506611802</v>
      </c>
      <c r="Q48" s="27">
        <v>223.46069120952399</v>
      </c>
      <c r="R48" s="27">
        <v>266.53989910017998</v>
      </c>
      <c r="S48" s="27">
        <v>289.29899420572099</v>
      </c>
      <c r="T48" s="27">
        <v>281.00158070102799</v>
      </c>
    </row>
    <row r="49" spans="1:20">
      <c r="A49" s="27" t="s">
        <v>239</v>
      </c>
      <c r="B49" s="27">
        <v>313.29310550156998</v>
      </c>
      <c r="C49" s="27">
        <v>364.74333750366702</v>
      </c>
      <c r="D49" s="27">
        <v>418.62405492733001</v>
      </c>
      <c r="E49" s="27">
        <v>480.89186572178698</v>
      </c>
      <c r="F49" s="27">
        <v>546.01134228769899</v>
      </c>
      <c r="G49" s="27">
        <v>606.27567776423803</v>
      </c>
      <c r="H49" s="27">
        <v>781.089027454659</v>
      </c>
      <c r="I49" s="27">
        <v>813.368601834576</v>
      </c>
      <c r="J49" s="27">
        <v>848.86786606845897</v>
      </c>
      <c r="K49" s="27">
        <v>889.07011987440001</v>
      </c>
      <c r="L49" s="27">
        <v>928.37253776159901</v>
      </c>
      <c r="M49" s="27">
        <v>949.51260773388299</v>
      </c>
      <c r="N49" s="27">
        <v>974.39371802431594</v>
      </c>
      <c r="O49" s="27">
        <v>997.04052423231099</v>
      </c>
      <c r="P49" s="27">
        <v>1051.8266669412501</v>
      </c>
      <c r="Q49" s="27">
        <v>1079.3642319299099</v>
      </c>
      <c r="R49" s="27">
        <v>1107.5803979191401</v>
      </c>
      <c r="S49" s="27">
        <v>1161.9098945148301</v>
      </c>
      <c r="T49" s="27">
        <v>1171.3303445689501</v>
      </c>
    </row>
    <row r="50" spans="1:20">
      <c r="A50" s="27" t="s">
        <v>241</v>
      </c>
      <c r="B50" s="27">
        <v>144.73907762888101</v>
      </c>
      <c r="C50" s="27">
        <v>153.57879628695099</v>
      </c>
      <c r="D50" s="27">
        <v>155.64921204131201</v>
      </c>
      <c r="E50" s="27">
        <v>154.44466319770399</v>
      </c>
      <c r="F50" s="27">
        <v>154.84439810704299</v>
      </c>
      <c r="G50" s="27">
        <v>161.53648273775599</v>
      </c>
      <c r="H50" s="27">
        <v>163.35957124107799</v>
      </c>
      <c r="I50" s="27">
        <v>173.484088221083</v>
      </c>
      <c r="J50" s="27">
        <v>177.98456968637601</v>
      </c>
      <c r="K50" s="27">
        <v>183.440070061245</v>
      </c>
      <c r="L50" s="27">
        <v>181.707148253263</v>
      </c>
      <c r="M50" s="27">
        <v>180.10916945883</v>
      </c>
      <c r="N50" s="27">
        <v>178.23208608614101</v>
      </c>
      <c r="O50" s="27">
        <v>182.62367578875899</v>
      </c>
      <c r="P50" s="27">
        <v>188.98707805006501</v>
      </c>
      <c r="Q50" s="27">
        <v>196.095165337835</v>
      </c>
      <c r="R50" s="27">
        <v>202.18213661817001</v>
      </c>
      <c r="S50" s="27">
        <v>207.584476413723</v>
      </c>
      <c r="T50" s="27">
        <v>209.30253909042699</v>
      </c>
    </row>
    <row r="51" spans="1:20">
      <c r="A51" s="27" t="s">
        <v>576</v>
      </c>
      <c r="B51" s="27">
        <v>71.659084798960606</v>
      </c>
      <c r="C51" s="27">
        <v>67.974454964647194</v>
      </c>
      <c r="D51" s="27">
        <v>66.0160868225191</v>
      </c>
      <c r="E51" s="27">
        <v>64.085868196423704</v>
      </c>
      <c r="F51" s="27">
        <v>64.134791616353894</v>
      </c>
      <c r="G51" s="27">
        <v>65.602766095093799</v>
      </c>
      <c r="H51" s="27">
        <v>58.126359909866999</v>
      </c>
      <c r="I51" s="27">
        <v>59.062394083444197</v>
      </c>
      <c r="J51" s="27">
        <v>57.195922894856103</v>
      </c>
      <c r="K51" s="27">
        <v>58.894797051720403</v>
      </c>
      <c r="L51" s="27">
        <v>54.241726764807503</v>
      </c>
      <c r="M51" s="27">
        <v>52.340348781751402</v>
      </c>
      <c r="N51" s="27">
        <v>52.876791083689803</v>
      </c>
      <c r="O51" s="27">
        <v>50.175897468835402</v>
      </c>
      <c r="P51" s="27">
        <v>50.959614154247703</v>
      </c>
      <c r="Q51" s="27">
        <v>49.900652024759601</v>
      </c>
      <c r="R51" s="27">
        <v>48.498218783763797</v>
      </c>
      <c r="S51" s="27">
        <v>48.5916789257967</v>
      </c>
      <c r="T51" s="27">
        <v>49.3874730892</v>
      </c>
    </row>
    <row r="52" spans="1:20">
      <c r="A52" s="27" t="s">
        <v>246</v>
      </c>
      <c r="B52" s="27">
        <v>81.831883248988703</v>
      </c>
      <c r="C52" s="27">
        <v>97.949197449888104</v>
      </c>
      <c r="D52" s="27">
        <v>111.388656478207</v>
      </c>
      <c r="E52" s="27">
        <v>125.826814611209</v>
      </c>
      <c r="F52" s="27">
        <v>139.57009349234499</v>
      </c>
      <c r="G52" s="27">
        <v>158.20965433599201</v>
      </c>
      <c r="H52" s="27">
        <v>165.48699302953099</v>
      </c>
      <c r="I52" s="27">
        <v>175.694144100165</v>
      </c>
      <c r="J52" s="27">
        <v>188.92378907910199</v>
      </c>
      <c r="K52" s="27">
        <v>200.57293304137099</v>
      </c>
      <c r="L52" s="27">
        <v>218.34666850143</v>
      </c>
      <c r="M52" s="27">
        <v>234.03654621762601</v>
      </c>
      <c r="N52" s="27">
        <v>252.03157772864299</v>
      </c>
      <c r="O52" s="27">
        <v>268.555140721106</v>
      </c>
      <c r="P52" s="27">
        <v>296.06543522740702</v>
      </c>
      <c r="Q52" s="27">
        <v>318.42537512741097</v>
      </c>
      <c r="R52" s="27">
        <v>339.66342514199698</v>
      </c>
      <c r="S52" s="27">
        <v>346.73829785888199</v>
      </c>
      <c r="T52" s="27">
        <v>354.41149265622602</v>
      </c>
    </row>
    <row r="53" spans="1:20">
      <c r="A53" s="27" t="s">
        <v>581</v>
      </c>
    </row>
    <row r="54" spans="1:20">
      <c r="A54" s="27" t="s">
        <v>104</v>
      </c>
    </row>
    <row r="55" spans="1:20">
      <c r="A55" s="27" t="s">
        <v>252</v>
      </c>
      <c r="B55" s="27">
        <v>0.302848530245652</v>
      </c>
      <c r="C55" s="27">
        <v>0.32783525737028102</v>
      </c>
      <c r="D55" s="27">
        <v>0.31335293369906497</v>
      </c>
      <c r="E55" s="27">
        <v>0.30391436835399799</v>
      </c>
      <c r="F55" s="27">
        <v>0.30456890378992801</v>
      </c>
      <c r="G55" s="27">
        <v>0.31165553462002898</v>
      </c>
      <c r="H55" s="27">
        <v>0.31002452266732899</v>
      </c>
      <c r="I55" s="27">
        <v>0.30447829565807299</v>
      </c>
      <c r="J55" s="27">
        <v>0.313442502218372</v>
      </c>
      <c r="K55" s="27">
        <v>0.31644685220595498</v>
      </c>
      <c r="L55" s="27">
        <v>0.309864978030362</v>
      </c>
      <c r="M55" s="27">
        <v>0.30138038110756599</v>
      </c>
      <c r="N55" s="27">
        <v>0.32269306846691098</v>
      </c>
      <c r="O55" s="27">
        <v>0.32563715619649097</v>
      </c>
      <c r="P55" s="27">
        <v>0.31829899821132801</v>
      </c>
      <c r="Q55" s="27">
        <v>0.31787122763270298</v>
      </c>
      <c r="R55" s="27">
        <v>0.317859523905833</v>
      </c>
      <c r="S55" s="27">
        <v>0.32193871145563202</v>
      </c>
    </row>
    <row r="56" spans="1:20">
      <c r="A56" s="27" t="s">
        <v>254</v>
      </c>
      <c r="S56" s="27">
        <v>1.2921816255018299</v>
      </c>
    </row>
    <row r="57" spans="1:20">
      <c r="A57" s="27" t="s">
        <v>228</v>
      </c>
      <c r="S57" s="27">
        <v>0.95879944836229103</v>
      </c>
    </row>
    <row r="58" spans="1:20">
      <c r="A58" s="27" t="s">
        <v>256</v>
      </c>
      <c r="B58" s="27">
        <v>0.67359213576912502</v>
      </c>
      <c r="C58" s="27">
        <v>0.71289650362577595</v>
      </c>
      <c r="D58" s="27">
        <v>0.71293269434666495</v>
      </c>
      <c r="E58" s="27">
        <v>0.71557087506521699</v>
      </c>
      <c r="F58" s="27">
        <v>0.72390639588169303</v>
      </c>
      <c r="G58" s="27">
        <v>0.73384644671148802</v>
      </c>
      <c r="H58" s="27">
        <v>0.73170452077995396</v>
      </c>
      <c r="I58" s="27">
        <v>0.72311776765571301</v>
      </c>
      <c r="J58" s="27">
        <v>0.72311662123943699</v>
      </c>
      <c r="K58" s="27">
        <v>0.74612850638984396</v>
      </c>
      <c r="L58" s="27">
        <v>0.73735714526514495</v>
      </c>
      <c r="M58" s="27">
        <v>0.72783373943915497</v>
      </c>
      <c r="N58" s="27">
        <v>0.70912241593921099</v>
      </c>
      <c r="O58" s="27">
        <v>0.71162028794641097</v>
      </c>
      <c r="P58" s="27">
        <v>0.68511724644820304</v>
      </c>
      <c r="Q58" s="27">
        <v>0.66614295463578899</v>
      </c>
      <c r="R58" s="27">
        <v>0.67719408090649502</v>
      </c>
      <c r="S58" s="27">
        <v>0.67280254969033004</v>
      </c>
      <c r="T58" s="27">
        <v>0.65948920484465501</v>
      </c>
    </row>
    <row r="59" spans="1:20">
      <c r="A59" s="27" t="s">
        <v>258</v>
      </c>
      <c r="B59" s="27">
        <v>10.37742757</v>
      </c>
      <c r="C59" s="27">
        <v>11.09117687</v>
      </c>
      <c r="D59" s="27">
        <v>11.95971147</v>
      </c>
      <c r="E59" s="27">
        <v>12.713398639999999</v>
      </c>
      <c r="F59" s="27">
        <v>13.88806836</v>
      </c>
      <c r="G59" s="27">
        <v>14.138505540000001</v>
      </c>
      <c r="H59" s="27">
        <v>14.195799279999999</v>
      </c>
      <c r="I59" s="27">
        <v>14.209509479999999</v>
      </c>
      <c r="J59" s="27">
        <v>14.318879969999999</v>
      </c>
      <c r="K59" s="27">
        <v>14.03109555</v>
      </c>
      <c r="L59" s="27">
        <v>14.297337990000001</v>
      </c>
      <c r="M59" s="27">
        <v>14.31623626</v>
      </c>
      <c r="N59" s="27">
        <v>14.02228012</v>
      </c>
      <c r="O59" s="27">
        <v>13.956283040000001</v>
      </c>
      <c r="P59" s="27">
        <v>14.26194544</v>
      </c>
      <c r="Q59" s="27">
        <v>13.84679747</v>
      </c>
      <c r="R59" s="27">
        <v>13.95203487</v>
      </c>
      <c r="S59" s="27">
        <v>13.46799521</v>
      </c>
      <c r="T59" s="27">
        <v>13.294433120000001</v>
      </c>
    </row>
    <row r="60" spans="1:20">
      <c r="A60" s="27" t="s">
        <v>298</v>
      </c>
      <c r="B60" s="27">
        <v>1.0082221469999999</v>
      </c>
      <c r="C60" s="27">
        <v>1.007465893</v>
      </c>
      <c r="D60" s="27">
        <v>0.99356754599999997</v>
      </c>
      <c r="E60" s="27">
        <v>0.99031803100000004</v>
      </c>
      <c r="F60" s="27">
        <v>0.98790020499999998</v>
      </c>
      <c r="G60" s="27">
        <v>0.97489884000000004</v>
      </c>
      <c r="H60" s="27">
        <v>0.96580783100000001</v>
      </c>
      <c r="I60" s="27">
        <v>0.95462599100000001</v>
      </c>
      <c r="J60" s="27">
        <v>0.94187335900000002</v>
      </c>
      <c r="K60" s="27">
        <v>0.91727974999999995</v>
      </c>
      <c r="L60" s="27">
        <v>0.89698073899999997</v>
      </c>
      <c r="M60" s="27">
        <v>0.86687540699999999</v>
      </c>
      <c r="N60" s="27">
        <v>0.83656410000000003</v>
      </c>
      <c r="O60" s="27">
        <v>0.831324854</v>
      </c>
      <c r="P60" s="27">
        <v>0.81165069400000001</v>
      </c>
      <c r="Q60" s="27">
        <v>0.80610996300000004</v>
      </c>
      <c r="R60" s="27">
        <v>0.79638335400000004</v>
      </c>
      <c r="S60" s="27">
        <v>0.77858677600000004</v>
      </c>
      <c r="T60" s="27">
        <v>0.77642733500000005</v>
      </c>
    </row>
    <row r="61" spans="1:20">
      <c r="A61" s="27" t="s">
        <v>262</v>
      </c>
      <c r="S61" s="27">
        <v>94.003066899695298</v>
      </c>
    </row>
    <row r="62" spans="1:20">
      <c r="A62" s="27" t="s">
        <v>264</v>
      </c>
      <c r="B62" s="27">
        <v>1.6674529138645899</v>
      </c>
      <c r="C62" s="27">
        <v>1.6655187306617001</v>
      </c>
      <c r="D62" s="27">
        <v>1.68180033388561</v>
      </c>
      <c r="E62" s="27">
        <v>1.69355754972995</v>
      </c>
      <c r="F62" s="27">
        <v>1.6781371703656101</v>
      </c>
      <c r="G62" s="27">
        <v>1.7024138287913899</v>
      </c>
      <c r="H62" s="27">
        <v>2.13705932879264</v>
      </c>
      <c r="I62" s="27">
        <v>2.13235960912625</v>
      </c>
      <c r="J62" s="27">
        <v>2.1202045066126098</v>
      </c>
      <c r="K62" s="27">
        <v>2.0173005149034799</v>
      </c>
      <c r="L62" s="27">
        <v>2.0520967744932399</v>
      </c>
      <c r="M62" s="27">
        <v>1.9754255323894001</v>
      </c>
      <c r="N62" s="27">
        <v>1.8501339460430299</v>
      </c>
      <c r="O62" s="27">
        <v>1.9658433289805799</v>
      </c>
      <c r="P62" s="27">
        <v>1.96966933057905</v>
      </c>
      <c r="Q62" s="27">
        <v>1.92203105762716</v>
      </c>
      <c r="R62" s="27">
        <v>1.8441377044983001</v>
      </c>
      <c r="S62" s="27">
        <v>1.8610573329704101</v>
      </c>
      <c r="T62" s="27">
        <v>1.8441503329980999</v>
      </c>
    </row>
    <row r="63" spans="1:20">
      <c r="A63" s="27" t="s">
        <v>260</v>
      </c>
      <c r="B63" s="27">
        <v>8.5572670370000008</v>
      </c>
      <c r="C63" s="27">
        <v>8.4877634709999992</v>
      </c>
      <c r="D63" s="27">
        <v>8.4499661380000006</v>
      </c>
      <c r="E63" s="27">
        <v>8.4338440749999997</v>
      </c>
      <c r="F63" s="27">
        <v>8.3933820990000001</v>
      </c>
      <c r="G63" s="27">
        <v>8.4697094600000007</v>
      </c>
      <c r="H63" s="27">
        <v>8.3992645580000005</v>
      </c>
      <c r="I63" s="27">
        <v>8.4605006469999999</v>
      </c>
      <c r="J63" s="27">
        <v>8.3022065479999991</v>
      </c>
      <c r="K63" s="27">
        <v>8.5348007520000007</v>
      </c>
      <c r="L63" s="27">
        <v>8.4078636959999997</v>
      </c>
      <c r="M63" s="27">
        <v>8.5900825550000004</v>
      </c>
      <c r="N63" s="27">
        <v>8.3176261270000005</v>
      </c>
      <c r="O63" s="27">
        <v>8.2418607010000002</v>
      </c>
      <c r="P63" s="27">
        <v>8.0122614070000004</v>
      </c>
      <c r="Q63" s="27">
        <v>7.8034177969999998</v>
      </c>
      <c r="R63" s="27">
        <v>7.7542166190000001</v>
      </c>
      <c r="S63" s="27">
        <v>7.6892785889999997</v>
      </c>
      <c r="T63" s="27">
        <v>7.632649604</v>
      </c>
    </row>
    <row r="64" spans="1:20">
      <c r="A64" s="27" t="s">
        <v>266</v>
      </c>
      <c r="B64" s="27">
        <v>6.0425410828545898</v>
      </c>
      <c r="C64" s="27">
        <v>6.4757248088926298</v>
      </c>
      <c r="D64" s="27">
        <v>6.57786267672794</v>
      </c>
      <c r="E64" s="27">
        <v>7.02735157432185</v>
      </c>
      <c r="F64" s="27">
        <v>7.3690654162798097</v>
      </c>
      <c r="G64" s="27">
        <v>7.5181115359956996</v>
      </c>
      <c r="H64" s="27">
        <v>7.8593607440839204</v>
      </c>
      <c r="I64" s="27">
        <v>8.0757983332770706</v>
      </c>
      <c r="J64" s="27">
        <v>8.3887779107087503</v>
      </c>
      <c r="K64" s="27">
        <v>10.990604952517</v>
      </c>
      <c r="L64" s="27">
        <v>15.5316252851668</v>
      </c>
      <c r="M64" s="27">
        <v>15.454448818202399</v>
      </c>
      <c r="N64" s="27">
        <v>15.8031275485069</v>
      </c>
      <c r="O64" s="27">
        <v>16.272196501728502</v>
      </c>
      <c r="P64" s="27">
        <v>17.519368664190701</v>
      </c>
      <c r="Q64" s="27">
        <v>17.899019669877401</v>
      </c>
      <c r="R64" s="27">
        <v>18.594274995126799</v>
      </c>
      <c r="S64" s="27">
        <v>19.448823261062</v>
      </c>
      <c r="T64" s="27">
        <v>20.1138336642437</v>
      </c>
    </row>
    <row r="65" spans="1:20">
      <c r="A65" s="27" t="s">
        <v>165</v>
      </c>
      <c r="B65" s="27">
        <v>8.0398354037789002</v>
      </c>
      <c r="C65" s="27">
        <v>10.1261514571692</v>
      </c>
      <c r="D65" s="27">
        <v>12.3333940216336</v>
      </c>
      <c r="E65" s="27">
        <v>12.974977129433199</v>
      </c>
      <c r="F65" s="27">
        <v>12.433842095148</v>
      </c>
      <c r="G65" s="27">
        <v>13.5896341902389</v>
      </c>
      <c r="H65" s="27">
        <v>16.5562336002831</v>
      </c>
      <c r="I65" s="27">
        <v>15.8605328993676</v>
      </c>
      <c r="J65" s="27">
        <v>15.8267586675851</v>
      </c>
      <c r="K65" s="27">
        <v>16.809327602746901</v>
      </c>
      <c r="L65" s="27">
        <v>18.364652941229298</v>
      </c>
      <c r="M65" s="27">
        <v>20.663267224632701</v>
      </c>
      <c r="N65" s="27">
        <v>22.161292724239999</v>
      </c>
      <c r="O65" s="27">
        <v>22.969013332320699</v>
      </c>
      <c r="P65" s="27">
        <v>26.080095938390201</v>
      </c>
      <c r="Q65" s="27">
        <v>22.969562452632999</v>
      </c>
      <c r="R65" s="27">
        <v>26.3532526520166</v>
      </c>
      <c r="S65" s="27">
        <v>30.501793368355202</v>
      </c>
      <c r="T65" s="27">
        <v>31.6646828799574</v>
      </c>
    </row>
    <row r="66" spans="1:20">
      <c r="A66" s="27" t="s">
        <v>108</v>
      </c>
    </row>
    <row r="67" spans="1:20">
      <c r="A67" s="27" t="s">
        <v>106</v>
      </c>
    </row>
    <row r="68" spans="1:20">
      <c r="A68" s="27" t="s">
        <v>113</v>
      </c>
    </row>
    <row r="69" spans="1:20">
      <c r="A69" s="27" t="s">
        <v>111</v>
      </c>
    </row>
    <row r="70" spans="1:20">
      <c r="A70" s="27" t="s">
        <v>268</v>
      </c>
      <c r="B70" s="27">
        <v>0.37660212633540302</v>
      </c>
      <c r="C70" s="27">
        <v>0.36279426308030199</v>
      </c>
      <c r="D70" s="27">
        <v>0.37085315112575101</v>
      </c>
      <c r="E70" s="27">
        <v>0.38580133726307803</v>
      </c>
      <c r="F70" s="27">
        <v>0.36296807010244098</v>
      </c>
      <c r="G70" s="27">
        <v>0.27252296799231301</v>
      </c>
      <c r="H70" s="27">
        <v>0.25402990510262102</v>
      </c>
      <c r="I70" s="27">
        <v>0.31890416925718401</v>
      </c>
      <c r="J70" s="27">
        <v>0.35203506807069201</v>
      </c>
      <c r="K70" s="27">
        <v>0.38169864638140799</v>
      </c>
      <c r="L70" s="27">
        <v>0.38734793147721103</v>
      </c>
      <c r="M70" s="27">
        <v>0.40433190770146399</v>
      </c>
      <c r="N70" s="27">
        <v>0.42365834442702699</v>
      </c>
      <c r="O70" s="27">
        <v>0.44015262380680598</v>
      </c>
      <c r="P70" s="27">
        <v>0.49150058641039002</v>
      </c>
      <c r="Q70" s="27">
        <v>0.49094383434071898</v>
      </c>
      <c r="R70" s="27">
        <v>0.50879419852414598</v>
      </c>
      <c r="S70" s="27">
        <v>0.52618138115240398</v>
      </c>
      <c r="T70" s="27">
        <v>0.53852369592694704</v>
      </c>
    </row>
    <row r="71" spans="1:20">
      <c r="A71" s="27" t="s">
        <v>270</v>
      </c>
      <c r="B71" s="27">
        <v>0.63799949366177799</v>
      </c>
      <c r="C71" s="27">
        <v>0.696206964027412</v>
      </c>
      <c r="D71" s="27">
        <v>0.73231632815093695</v>
      </c>
      <c r="E71" s="27">
        <v>0.79111558460017295</v>
      </c>
      <c r="F71" s="27">
        <v>0.813087933640672</v>
      </c>
      <c r="G71" s="27">
        <v>0.80861346160343395</v>
      </c>
      <c r="H71" s="27">
        <v>0.82964990868975996</v>
      </c>
      <c r="I71" s="27">
        <v>0.82621583692877398</v>
      </c>
      <c r="J71" s="27">
        <v>0.83963230667691302</v>
      </c>
      <c r="K71" s="27">
        <v>0.878972508328147</v>
      </c>
      <c r="L71" s="27">
        <v>0.95535917749378696</v>
      </c>
      <c r="M71" s="27">
        <v>0.98317863110369597</v>
      </c>
      <c r="N71" s="27">
        <v>1.0240594652700801</v>
      </c>
      <c r="O71" s="27">
        <v>1.1232379314377501</v>
      </c>
      <c r="P71" s="27">
        <v>1.2361693695260101</v>
      </c>
      <c r="Q71" s="27">
        <v>1.36378029375368</v>
      </c>
      <c r="R71" s="27">
        <v>1.4836652180629399</v>
      </c>
      <c r="S71" s="27">
        <v>1.6248293549431201</v>
      </c>
      <c r="T71" s="27">
        <v>1.7952970980159499</v>
      </c>
    </row>
    <row r="72" spans="1:20">
      <c r="A72" s="27" t="s">
        <v>109</v>
      </c>
    </row>
    <row r="73" spans="1:20">
      <c r="A73" s="27" t="s">
        <v>276</v>
      </c>
      <c r="B73" s="27">
        <v>0.96029062898450901</v>
      </c>
      <c r="C73" s="27">
        <v>1.0329483090621401</v>
      </c>
      <c r="D73" s="27">
        <v>1.10647840146888</v>
      </c>
      <c r="E73" s="27">
        <v>1.13026123522574</v>
      </c>
      <c r="F73" s="27">
        <v>1.2199848102908</v>
      </c>
      <c r="G73" s="27">
        <v>1.2306950886221799</v>
      </c>
      <c r="H73" s="27">
        <v>1.50392089970363</v>
      </c>
      <c r="I73" s="27">
        <v>1.6919073501750601</v>
      </c>
      <c r="J73" s="27">
        <v>1.9353877202999099</v>
      </c>
      <c r="K73" s="27">
        <v>2.3124993262090099</v>
      </c>
      <c r="L73" s="27">
        <v>2.8089819273407701</v>
      </c>
      <c r="M73" s="27">
        <v>2.9291796374562602</v>
      </c>
      <c r="N73" s="27">
        <v>3.1656153982106199</v>
      </c>
      <c r="O73" s="27">
        <v>3.3085276641026198</v>
      </c>
      <c r="P73" s="27">
        <v>3.7668295034694799</v>
      </c>
      <c r="Q73" s="27">
        <v>4.8409538478164</v>
      </c>
      <c r="R73" s="27">
        <v>5.3366358395149902</v>
      </c>
      <c r="S73" s="27">
        <v>5.9320870000000001</v>
      </c>
      <c r="T73" s="27">
        <v>6.4592126623231101</v>
      </c>
    </row>
    <row r="74" spans="1:20">
      <c r="A74" s="27" t="s">
        <v>498</v>
      </c>
      <c r="B74" s="27">
        <v>0.69159490000000001</v>
      </c>
      <c r="C74" s="27">
        <v>0.71088320599999999</v>
      </c>
      <c r="D74" s="27">
        <v>0.71849119900000002</v>
      </c>
      <c r="E74" s="27">
        <v>0.71957216599999996</v>
      </c>
      <c r="F74" s="27">
        <v>0.71886571700000002</v>
      </c>
      <c r="G74" s="27">
        <v>0.73268185699999999</v>
      </c>
      <c r="H74" s="27">
        <v>0.73323117100000001</v>
      </c>
      <c r="I74" s="27">
        <v>0.73912031</v>
      </c>
      <c r="J74" s="27">
        <v>0.73339855099999995</v>
      </c>
      <c r="K74" s="27">
        <v>0.75264016199999995</v>
      </c>
      <c r="L74" s="27">
        <v>0.75954613599999998</v>
      </c>
      <c r="M74" s="27">
        <v>0.76491056300000004</v>
      </c>
      <c r="N74" s="27">
        <v>0.73486857699999997</v>
      </c>
      <c r="O74" s="27">
        <v>0.729088336</v>
      </c>
      <c r="P74" s="27">
        <v>0.72012926099999996</v>
      </c>
      <c r="Q74" s="27">
        <v>0.70674806999999995</v>
      </c>
      <c r="R74" s="27">
        <v>0.717282949</v>
      </c>
      <c r="S74" s="27">
        <v>0.70544112400000003</v>
      </c>
      <c r="T74" s="27">
        <v>0.68479476399999994</v>
      </c>
    </row>
    <row r="75" spans="1:20">
      <c r="A75" s="27" t="s">
        <v>278</v>
      </c>
      <c r="B75" s="27">
        <v>0.23659396099999999</v>
      </c>
      <c r="C75" s="27">
        <v>0.304803245</v>
      </c>
      <c r="D75" s="27">
        <v>0.37037281799999999</v>
      </c>
      <c r="E75" s="27">
        <v>0.40078134700000001</v>
      </c>
      <c r="F75" s="27">
        <v>0.429093161</v>
      </c>
      <c r="G75" s="27">
        <v>0.44390864899999999</v>
      </c>
      <c r="H75" s="27">
        <v>0.45462543500000002</v>
      </c>
      <c r="I75" s="27">
        <v>0.47638307800000002</v>
      </c>
      <c r="J75" s="27">
        <v>0.47739502</v>
      </c>
      <c r="K75" s="27">
        <v>0.480588403</v>
      </c>
      <c r="L75" s="27">
        <v>0.48611439699999998</v>
      </c>
      <c r="M75" s="27">
        <v>0.50198246599999996</v>
      </c>
      <c r="N75" s="27">
        <v>0.51964732999999996</v>
      </c>
      <c r="O75" s="27">
        <v>0.555390885</v>
      </c>
      <c r="P75" s="27">
        <v>0.54881140299999998</v>
      </c>
      <c r="Q75" s="27">
        <v>0.52245721300000003</v>
      </c>
      <c r="R75" s="27">
        <v>0.52387661299999999</v>
      </c>
      <c r="S75" s="27">
        <v>0.52407075999999997</v>
      </c>
      <c r="T75" s="27">
        <v>0.53583440599999999</v>
      </c>
    </row>
    <row r="76" spans="1:20">
      <c r="A76" s="27" t="s">
        <v>280</v>
      </c>
      <c r="B76" s="27">
        <v>1.8032998849065001</v>
      </c>
      <c r="C76" s="27">
        <v>1.9909099300886599</v>
      </c>
      <c r="D76" s="27">
        <v>1.95987377950566</v>
      </c>
      <c r="E76" s="27">
        <v>1.93088715935875</v>
      </c>
      <c r="F76" s="27">
        <v>1.9072891078644101</v>
      </c>
      <c r="G76" s="27">
        <v>1.92223784572781</v>
      </c>
      <c r="H76" s="27">
        <v>2.0574203414557202</v>
      </c>
      <c r="I76" s="27">
        <v>1.89557804170342</v>
      </c>
      <c r="J76" s="27">
        <v>1.7992900570297701</v>
      </c>
      <c r="K76" s="27">
        <v>1.9892595955488299</v>
      </c>
      <c r="L76" s="27">
        <v>2.0119205577250701</v>
      </c>
      <c r="M76" s="27">
        <v>2.1419042410632301</v>
      </c>
      <c r="N76" s="27">
        <v>2.3180782667600699</v>
      </c>
      <c r="O76" s="27">
        <v>2.6470218740549001</v>
      </c>
      <c r="P76" s="27">
        <v>3.3833077243635299</v>
      </c>
      <c r="Q76" s="27">
        <v>4.1681621560748701</v>
      </c>
      <c r="R76" s="27">
        <v>4.1778036326283798</v>
      </c>
      <c r="S76" s="27">
        <v>4.9193372030739999</v>
      </c>
      <c r="T76" s="27">
        <v>6.4955275196267097</v>
      </c>
    </row>
    <row r="77" spans="1:20">
      <c r="A77" s="27" t="s">
        <v>115</v>
      </c>
    </row>
    <row r="78" spans="1:20">
      <c r="A78" s="27" t="s">
        <v>286</v>
      </c>
      <c r="B78" s="27">
        <v>0.97797936699999999</v>
      </c>
      <c r="C78" s="27">
        <v>1.001326634</v>
      </c>
      <c r="D78" s="27">
        <v>1.0044063990000001</v>
      </c>
      <c r="E78" s="27">
        <v>0.99751393399999999</v>
      </c>
      <c r="F78" s="27">
        <v>1.0027973210000001</v>
      </c>
      <c r="G78" s="27">
        <v>1.002842472</v>
      </c>
      <c r="H78" s="27">
        <v>0.99371970799999998</v>
      </c>
      <c r="I78" s="27">
        <v>1.010709737</v>
      </c>
      <c r="J78" s="27">
        <v>1.0032581439999999</v>
      </c>
      <c r="K78" s="27">
        <v>1.010287567</v>
      </c>
      <c r="L78" s="27">
        <v>0.97570826700000002</v>
      </c>
      <c r="M78" s="27">
        <v>0.97723212800000003</v>
      </c>
      <c r="N78" s="27">
        <v>0.94896112300000002</v>
      </c>
      <c r="O78" s="27">
        <v>0.94141169800000002</v>
      </c>
      <c r="P78" s="27">
        <v>0.91762873899999997</v>
      </c>
      <c r="Q78" s="27">
        <v>0.89970167300000004</v>
      </c>
      <c r="R78" s="27">
        <v>0.91081416500000001</v>
      </c>
      <c r="S78" s="27">
        <v>0.90705717299999999</v>
      </c>
      <c r="T78" s="27">
        <v>0.90726516199999996</v>
      </c>
    </row>
    <row r="79" spans="1:20">
      <c r="A79" s="27" t="s">
        <v>284</v>
      </c>
      <c r="B79" s="27">
        <v>0.76215672835474202</v>
      </c>
      <c r="C79" s="27">
        <v>0.75522030534213103</v>
      </c>
      <c r="D79" s="27">
        <v>0.76315351504901696</v>
      </c>
      <c r="E79" s="27">
        <v>0.77620640763618498</v>
      </c>
      <c r="F79" s="27">
        <v>0.82537220627755803</v>
      </c>
      <c r="G79" s="27">
        <v>0.86917617982629003</v>
      </c>
      <c r="H79" s="27">
        <v>0.810206283553909</v>
      </c>
      <c r="I79" s="27">
        <v>0.81868082575927403</v>
      </c>
      <c r="J79" s="27">
        <v>0.83305188422969001</v>
      </c>
      <c r="K79" s="27">
        <v>0.88103842191929704</v>
      </c>
      <c r="L79" s="27">
        <v>0.87673258349080296</v>
      </c>
      <c r="M79" s="27">
        <v>0.90740195314294103</v>
      </c>
      <c r="N79" s="27">
        <v>0.913132776676717</v>
      </c>
      <c r="O79" s="27">
        <v>0.91581180766137305</v>
      </c>
      <c r="P79" s="27">
        <v>0.93803071829046802</v>
      </c>
      <c r="Q79" s="27">
        <v>0.93249203691801297</v>
      </c>
      <c r="R79" s="27">
        <v>0.99516260373532694</v>
      </c>
      <c r="S79" s="27">
        <v>1.0423548039586099</v>
      </c>
      <c r="T79" s="27">
        <v>1.04052777614981</v>
      </c>
    </row>
    <row r="80" spans="1:20">
      <c r="A80" s="27" t="s">
        <v>288</v>
      </c>
      <c r="B80" s="27">
        <v>1.003678458</v>
      </c>
      <c r="C80" s="27">
        <v>0.99531284799999997</v>
      </c>
      <c r="D80" s="27">
        <v>0.98918318999999999</v>
      </c>
      <c r="E80" s="27">
        <v>0.97429079200000002</v>
      </c>
      <c r="F80" s="27">
        <v>0.96695170200000002</v>
      </c>
      <c r="G80" s="27">
        <v>0.95987202800000004</v>
      </c>
      <c r="H80" s="27">
        <v>0.93796933299999996</v>
      </c>
      <c r="I80" s="27">
        <v>0.91772498300000005</v>
      </c>
      <c r="J80" s="27">
        <v>0.90497037700000005</v>
      </c>
      <c r="K80" s="27">
        <v>0.93759612299999995</v>
      </c>
      <c r="L80" s="27">
        <v>0.94039933099999995</v>
      </c>
      <c r="M80" s="27">
        <v>0.92333379299999996</v>
      </c>
      <c r="N80" s="27">
        <v>0.90177648700000002</v>
      </c>
      <c r="O80" s="27">
        <v>0.89373259800000004</v>
      </c>
      <c r="P80" s="27">
        <v>0.88223893900000006</v>
      </c>
      <c r="Q80" s="27">
        <v>0.85765574499999997</v>
      </c>
      <c r="R80" s="27">
        <v>0.85677111399999994</v>
      </c>
      <c r="S80" s="27">
        <v>0.84461817900000002</v>
      </c>
      <c r="T80" s="27">
        <v>0.84096009400000005</v>
      </c>
    </row>
    <row r="81" spans="1:20">
      <c r="A81" s="27" t="s">
        <v>282</v>
      </c>
    </row>
    <row r="82" spans="1:20">
      <c r="A82" s="27" t="s">
        <v>404</v>
      </c>
      <c r="B82" s="27">
        <v>0.88442482740343298</v>
      </c>
      <c r="C82" s="27">
        <v>0.88736180693544597</v>
      </c>
      <c r="D82" s="27">
        <v>0.88623924815049104</v>
      </c>
      <c r="E82" s="27">
        <v>0.87696527103705202</v>
      </c>
      <c r="F82" s="27">
        <v>0.89455827499752105</v>
      </c>
      <c r="G82" s="27">
        <v>0.87394256644052604</v>
      </c>
      <c r="H82" s="27">
        <v>0.863772216186669</v>
      </c>
      <c r="I82" s="27">
        <v>0.85421351332100204</v>
      </c>
      <c r="J82" s="27">
        <v>0.84146491688005898</v>
      </c>
      <c r="K82" s="27">
        <v>0.82174974696319603</v>
      </c>
      <c r="L82" s="27">
        <v>0.80822066099239098</v>
      </c>
      <c r="M82" s="27">
        <v>0.79944258207003405</v>
      </c>
      <c r="N82" s="27">
        <v>0.786650009121868</v>
      </c>
      <c r="O82" s="27">
        <v>0.79139628085855396</v>
      </c>
      <c r="P82" s="27">
        <v>0.813586144368032</v>
      </c>
      <c r="Q82" s="27">
        <v>0.84916222766757798</v>
      </c>
      <c r="R82" s="27">
        <v>0.86726592132385405</v>
      </c>
      <c r="S82" s="27">
        <v>0.87929396015344896</v>
      </c>
      <c r="T82" s="27">
        <v>0.90447246620133903</v>
      </c>
    </row>
    <row r="83" spans="1:20">
      <c r="A83" s="27" t="s">
        <v>292</v>
      </c>
      <c r="B83" s="27">
        <v>162.08235415211999</v>
      </c>
      <c r="C83" s="27">
        <v>160.89653496282699</v>
      </c>
      <c r="D83" s="27">
        <v>179.44117515442801</v>
      </c>
      <c r="E83" s="27">
        <v>178.092560641511</v>
      </c>
      <c r="F83" s="27">
        <v>144.84508536835699</v>
      </c>
      <c r="G83" s="27">
        <v>170.211958671368</v>
      </c>
      <c r="H83" s="27">
        <v>213.17949673193201</v>
      </c>
      <c r="I83" s="27">
        <v>195.37398286578201</v>
      </c>
      <c r="J83" s="27">
        <v>191.95532017329299</v>
      </c>
      <c r="K83" s="27">
        <v>188.02470431692799</v>
      </c>
      <c r="L83" s="27">
        <v>194.586019651741</v>
      </c>
      <c r="M83" s="27">
        <v>220.59440099301301</v>
      </c>
      <c r="N83" s="27">
        <v>230.98001189164901</v>
      </c>
      <c r="O83" s="27">
        <v>236.831198707254</v>
      </c>
      <c r="P83" s="27">
        <v>291.31161923605401</v>
      </c>
      <c r="Q83" s="27">
        <v>240.79582958492799</v>
      </c>
      <c r="R83" s="27">
        <v>282.00777951574099</v>
      </c>
      <c r="S83" s="27">
        <v>318.15571447837101</v>
      </c>
      <c r="T83" s="27">
        <v>313.83598168707903</v>
      </c>
    </row>
    <row r="84" spans="1:20">
      <c r="A84" s="27" t="s">
        <v>551</v>
      </c>
      <c r="B84" s="27">
        <v>0.63965634599999999</v>
      </c>
      <c r="C84" s="27">
        <v>0.64165745600000001</v>
      </c>
      <c r="D84" s="27">
        <v>0.64182914099999999</v>
      </c>
      <c r="E84" s="27">
        <v>0.63499395300000006</v>
      </c>
      <c r="F84" s="27">
        <v>0.64501339800000002</v>
      </c>
      <c r="G84" s="27">
        <v>0.65264435799999998</v>
      </c>
      <c r="H84" s="27">
        <v>0.63524149399999996</v>
      </c>
      <c r="I84" s="27">
        <v>0.62613289699999997</v>
      </c>
      <c r="J84" s="27">
        <v>0.62762742800000004</v>
      </c>
      <c r="K84" s="27">
        <v>0.64070231899999996</v>
      </c>
      <c r="L84" s="27">
        <v>0.63279696500000004</v>
      </c>
      <c r="M84" s="27">
        <v>0.63617311200000004</v>
      </c>
      <c r="N84" s="27">
        <v>0.62603766699999996</v>
      </c>
      <c r="O84" s="27">
        <v>0.64591047099999999</v>
      </c>
      <c r="P84" s="27">
        <v>0.65084294499999995</v>
      </c>
      <c r="Q84" s="27">
        <v>0.65343187999999996</v>
      </c>
      <c r="R84" s="27">
        <v>0.69112619500000005</v>
      </c>
      <c r="S84" s="27">
        <v>0.69815098099999995</v>
      </c>
      <c r="T84" s="27">
        <v>0.68965602599999998</v>
      </c>
    </row>
    <row r="85" spans="1:20">
      <c r="A85" s="27" t="s">
        <v>296</v>
      </c>
      <c r="B85" s="27">
        <v>0.118611073922856</v>
      </c>
      <c r="C85" s="27">
        <v>0.30525351594514699</v>
      </c>
      <c r="D85" s="27">
        <v>0.42878106541722399</v>
      </c>
      <c r="E85" s="27">
        <v>0.44913024560075399</v>
      </c>
      <c r="F85" s="27">
        <v>0.47512895867117499</v>
      </c>
      <c r="G85" s="27">
        <v>0.51400233175180299</v>
      </c>
      <c r="H85" s="27">
        <v>0.52610163803084298</v>
      </c>
      <c r="I85" s="27">
        <v>0.54197245286909801</v>
      </c>
      <c r="J85" s="27">
        <v>0.56536765850694704</v>
      </c>
      <c r="K85" s="27">
        <v>0.57327284165190495</v>
      </c>
      <c r="L85" s="27">
        <v>0.60466624341416098</v>
      </c>
      <c r="M85" s="27">
        <v>0.63231877071117404</v>
      </c>
      <c r="N85" s="27">
        <v>0.66551145775806397</v>
      </c>
      <c r="O85" s="27">
        <v>0.71114548117910303</v>
      </c>
      <c r="P85" s="27">
        <v>0.765230641791661</v>
      </c>
      <c r="Q85" s="27">
        <v>0.74413447908443997</v>
      </c>
      <c r="R85" s="27">
        <v>0.79804849480985696</v>
      </c>
      <c r="S85" s="27">
        <v>0.85881627589707499</v>
      </c>
      <c r="T85" s="27">
        <v>0.85499449824004103</v>
      </c>
    </row>
    <row r="86" spans="1:20">
      <c r="A86" s="27" t="s">
        <v>42</v>
      </c>
      <c r="B86" s="27">
        <v>2.21849353292525E-2</v>
      </c>
      <c r="C86" s="27">
        <v>3.1086061290348001E-2</v>
      </c>
      <c r="D86" s="27">
        <v>4.2690367932845502E-2</v>
      </c>
      <c r="E86" s="27">
        <v>5.0139268545771699E-2</v>
      </c>
      <c r="F86" s="27">
        <v>5.8057461838576699E-2</v>
      </c>
      <c r="G86" s="27">
        <v>6.5237100785913202E-2</v>
      </c>
      <c r="H86" s="27">
        <v>8.1157176931816705E-2</v>
      </c>
      <c r="I86" s="27">
        <v>0.106963761605976</v>
      </c>
      <c r="J86" s="27">
        <v>0.12938321112467499</v>
      </c>
      <c r="K86" s="27">
        <v>0.16325934218226601</v>
      </c>
      <c r="L86" s="27">
        <v>0.18170631082879499</v>
      </c>
      <c r="M86" s="27">
        <v>0.20240442284172699</v>
      </c>
      <c r="N86" s="27">
        <v>0.35493479574825199</v>
      </c>
      <c r="O86" s="27">
        <v>0.40203652816478402</v>
      </c>
      <c r="P86" s="27">
        <v>0.47399706931874802</v>
      </c>
      <c r="Q86" s="27">
        <v>0.54854759291659205</v>
      </c>
      <c r="R86" s="27">
        <v>0.63128791929949502</v>
      </c>
      <c r="S86" s="27">
        <v>0.69939227708558005</v>
      </c>
      <c r="T86" s="27">
        <v>0.77851200765433903</v>
      </c>
    </row>
    <row r="87" spans="1:20">
      <c r="A87" s="27" t="s">
        <v>311</v>
      </c>
      <c r="B87" s="27">
        <v>587.44508135382102</v>
      </c>
      <c r="C87" s="27">
        <v>609.68788404779502</v>
      </c>
      <c r="D87" s="27">
        <v>608.00904835715096</v>
      </c>
      <c r="E87" s="27">
        <v>606.35419438282997</v>
      </c>
      <c r="F87" s="27">
        <v>619.79007396536599</v>
      </c>
      <c r="G87" s="27">
        <v>636.89712126089705</v>
      </c>
      <c r="H87" s="27">
        <v>661.98084072362803</v>
      </c>
      <c r="I87" s="27">
        <v>658.49461731398401</v>
      </c>
      <c r="J87" s="27">
        <v>651.33565393542096</v>
      </c>
      <c r="K87" s="27">
        <v>740.17611263237802</v>
      </c>
      <c r="L87" s="27">
        <v>839.45354674139401</v>
      </c>
      <c r="M87" s="27">
        <v>1036.1534398466499</v>
      </c>
      <c r="N87" s="27">
        <v>1383.06308491098</v>
      </c>
      <c r="O87" s="27">
        <v>1522.28028746418</v>
      </c>
      <c r="P87" s="27">
        <v>1703.77901820342</v>
      </c>
      <c r="Q87" s="27">
        <v>1805.84463345875</v>
      </c>
      <c r="R87" s="27">
        <v>2144.65723122294</v>
      </c>
      <c r="S87" s="27">
        <v>2518.38636595046</v>
      </c>
      <c r="T87" s="27">
        <v>2794.1938348519702</v>
      </c>
    </row>
    <row r="88" spans="1:20">
      <c r="A88" s="27" t="s">
        <v>294</v>
      </c>
      <c r="B88" s="27">
        <v>6.5798006492200498</v>
      </c>
      <c r="C88" s="27">
        <v>6.7007965012656001</v>
      </c>
      <c r="D88" s="27">
        <v>7.1313140268395996</v>
      </c>
      <c r="E88" s="27">
        <v>6.5928366459492196</v>
      </c>
      <c r="F88" s="27">
        <v>6.8750516346687798</v>
      </c>
      <c r="G88" s="27">
        <v>6.6131660329074098</v>
      </c>
      <c r="H88" s="27">
        <v>6.6095949410575701</v>
      </c>
      <c r="I88" s="27">
        <v>6.5782118468473998</v>
      </c>
      <c r="J88" s="27">
        <v>7.15187726191881</v>
      </c>
      <c r="K88" s="27">
        <v>7.9158468286433701</v>
      </c>
      <c r="L88" s="27">
        <v>9.0025849850862496</v>
      </c>
      <c r="M88" s="27">
        <v>9.0362800318124208</v>
      </c>
      <c r="N88" s="27">
        <v>8.9361319552220309</v>
      </c>
      <c r="O88" s="27">
        <v>9.0789038966002096</v>
      </c>
      <c r="P88" s="27">
        <v>9.0840581368840105</v>
      </c>
      <c r="Q88" s="27">
        <v>9.4815514731551005</v>
      </c>
      <c r="R88" s="27">
        <v>9.7709651954013594</v>
      </c>
      <c r="S88" s="27">
        <v>9.9387870969857595</v>
      </c>
      <c r="T88" s="27">
        <v>10.2053274522201</v>
      </c>
    </row>
    <row r="89" spans="1:20">
      <c r="A89" s="27" t="s">
        <v>313</v>
      </c>
      <c r="B89" s="27">
        <v>39.378245356547197</v>
      </c>
      <c r="C89" s="27">
        <v>55.827590353559501</v>
      </c>
      <c r="D89" s="27">
        <v>76.336647425755004</v>
      </c>
      <c r="E89" s="27">
        <v>100.67410777116901</v>
      </c>
      <c r="F89" s="27">
        <v>107.63578847938599</v>
      </c>
      <c r="G89" s="27">
        <v>119.179491981822</v>
      </c>
      <c r="H89" s="27">
        <v>209.62004056641899</v>
      </c>
      <c r="I89" s="27">
        <v>208.95757972001101</v>
      </c>
      <c r="J89" s="27">
        <v>203.02121662699699</v>
      </c>
      <c r="K89" s="27">
        <v>199.82100411542999</v>
      </c>
      <c r="L89" s="27">
        <v>200.01850382033601</v>
      </c>
      <c r="M89" s="27">
        <v>202.13648726075701</v>
      </c>
      <c r="N89" s="27">
        <v>200.297471347185</v>
      </c>
      <c r="O89" s="27">
        <v>201.36725749138901</v>
      </c>
      <c r="P89" s="27">
        <v>203.87184654513399</v>
      </c>
      <c r="Q89" s="27">
        <v>208.37548651790399</v>
      </c>
      <c r="R89" s="27">
        <v>213.03268067237599</v>
      </c>
      <c r="S89" s="27">
        <v>220.08467123208399</v>
      </c>
      <c r="T89" s="27">
        <v>213.162818240734</v>
      </c>
    </row>
    <row r="90" spans="1:20">
      <c r="A90" s="27" t="s">
        <v>274</v>
      </c>
      <c r="B90" s="27">
        <v>74.197935821321906</v>
      </c>
      <c r="C90" s="27">
        <v>74.576666227328701</v>
      </c>
      <c r="D90" s="27">
        <v>91.826356450451797</v>
      </c>
      <c r="E90" s="27">
        <v>115.607038218303</v>
      </c>
      <c r="F90" s="27">
        <v>86.831085345992093</v>
      </c>
      <c r="G90" s="27">
        <v>120.844638418364</v>
      </c>
      <c r="H90" s="27">
        <v>173.17706385596901</v>
      </c>
      <c r="I90" s="27">
        <v>149.03064243869099</v>
      </c>
      <c r="J90" s="27">
        <v>144.451930994961</v>
      </c>
      <c r="K90" s="27">
        <v>142.521959267786</v>
      </c>
      <c r="L90" s="27">
        <v>162.19448437269401</v>
      </c>
      <c r="M90" s="27">
        <v>224.174162153173</v>
      </c>
      <c r="N90" s="27">
        <v>248.825966898502</v>
      </c>
      <c r="O90" s="27">
        <v>239.556168561704</v>
      </c>
      <c r="P90" s="27">
        <v>278.35860908732201</v>
      </c>
      <c r="Q90" s="27">
        <v>193.37793286239901</v>
      </c>
      <c r="R90" s="27">
        <v>241.37436323072399</v>
      </c>
      <c r="S90" s="27">
        <v>294.57185994247402</v>
      </c>
      <c r="T90" s="27">
        <v>321.78248701835901</v>
      </c>
    </row>
    <row r="91" spans="1:20">
      <c r="A91" s="27" t="s">
        <v>301</v>
      </c>
      <c r="B91" s="27">
        <v>0.53402172299999995</v>
      </c>
      <c r="C91" s="27">
        <v>0.57433173999999998</v>
      </c>
      <c r="D91" s="27">
        <v>0.60535581299999996</v>
      </c>
      <c r="E91" s="27">
        <v>0.62996045499999997</v>
      </c>
      <c r="F91" s="27">
        <v>0.66194276399999996</v>
      </c>
      <c r="G91" s="27">
        <v>0.68062835600000005</v>
      </c>
      <c r="H91" s="27">
        <v>0.67714508299999998</v>
      </c>
      <c r="I91" s="27">
        <v>0.67030472200000002</v>
      </c>
      <c r="J91" s="27">
        <v>0.65997207199999997</v>
      </c>
      <c r="K91" s="27">
        <v>0.68856035400000004</v>
      </c>
      <c r="L91" s="27">
        <v>0.69585823000000002</v>
      </c>
      <c r="M91" s="27">
        <v>0.71403664099999997</v>
      </c>
      <c r="N91" s="27">
        <v>0.69845783400000006</v>
      </c>
      <c r="O91" s="27">
        <v>0.71924484300000002</v>
      </c>
      <c r="P91" s="27">
        <v>0.70100999900000005</v>
      </c>
      <c r="Q91" s="27">
        <v>0.694859958</v>
      </c>
      <c r="R91" s="27">
        <v>0.70168652099999995</v>
      </c>
      <c r="S91" s="27">
        <v>0.69317927599999996</v>
      </c>
      <c r="T91" s="27">
        <v>0.67072669100000004</v>
      </c>
    </row>
    <row r="92" spans="1:20">
      <c r="A92" s="27" t="s">
        <v>305</v>
      </c>
      <c r="B92" s="27">
        <v>1.2993374540879199</v>
      </c>
      <c r="C92" s="27">
        <v>1.3105619042224099</v>
      </c>
      <c r="D92" s="27">
        <v>1.3190414573361799</v>
      </c>
      <c r="E92" s="27">
        <v>1.2830055819478099</v>
      </c>
      <c r="F92" s="27">
        <v>1.3314516477579501</v>
      </c>
      <c r="G92" s="27">
        <v>1.3284021691505199</v>
      </c>
      <c r="H92" s="27">
        <v>1.74658208929848</v>
      </c>
      <c r="I92" s="27">
        <v>1.7440766955409599</v>
      </c>
      <c r="J92" s="27">
        <v>1.7240654427214599</v>
      </c>
      <c r="K92" s="27">
        <v>1.6888119612614201</v>
      </c>
      <c r="L92" s="27">
        <v>1.67107141719448</v>
      </c>
      <c r="M92" s="27">
        <v>1.6650730662092901</v>
      </c>
      <c r="N92" s="27">
        <v>1.69068057922963</v>
      </c>
      <c r="O92" s="27">
        <v>1.6851456292976299</v>
      </c>
      <c r="P92" s="27">
        <v>1.78274479339167</v>
      </c>
      <c r="Q92" s="27">
        <v>1.7650533529285</v>
      </c>
      <c r="R92" s="27">
        <v>1.76287851561245</v>
      </c>
      <c r="S92" s="27">
        <v>1.7831217206841501</v>
      </c>
      <c r="T92" s="27">
        <v>1.6361513276423101</v>
      </c>
    </row>
    <row r="93" spans="1:20">
      <c r="A93" s="27" t="s">
        <v>303</v>
      </c>
    </row>
    <row r="94" spans="1:20">
      <c r="A94" s="27" t="s">
        <v>309</v>
      </c>
      <c r="B94" s="27">
        <v>1.8790337628732201</v>
      </c>
      <c r="C94" s="27">
        <v>2.0001813680135898</v>
      </c>
      <c r="D94" s="27">
        <v>2.1391294556036202</v>
      </c>
      <c r="E94" s="27">
        <v>2.2768093544783898</v>
      </c>
      <c r="F94" s="27">
        <v>2.4664071600047799</v>
      </c>
      <c r="G94" s="27">
        <v>2.5542743650420201</v>
      </c>
      <c r="H94" s="27">
        <v>2.6681092141195002</v>
      </c>
      <c r="I94" s="27">
        <v>2.5018254831356201</v>
      </c>
      <c r="J94" s="27">
        <v>2.6228768705988301</v>
      </c>
      <c r="K94" s="27">
        <v>2.6860733077516401</v>
      </c>
      <c r="L94" s="27">
        <v>2.7732843510223701</v>
      </c>
      <c r="M94" s="27">
        <v>2.8385026349388198</v>
      </c>
      <c r="N94" s="27">
        <v>2.89137124821664</v>
      </c>
      <c r="O94" s="27">
        <v>3.0176146978412102</v>
      </c>
      <c r="P94" s="27">
        <v>3.2392209656581699</v>
      </c>
      <c r="Q94" s="27">
        <v>3.32837760930295</v>
      </c>
      <c r="R94" s="27">
        <v>3.45766580204101</v>
      </c>
      <c r="S94" s="27">
        <v>3.6260744503998001</v>
      </c>
      <c r="T94" s="27">
        <v>3.6685996771894902</v>
      </c>
    </row>
    <row r="95" spans="1:20">
      <c r="A95" s="27" t="s">
        <v>307</v>
      </c>
    </row>
    <row r="96" spans="1:20">
      <c r="A96" s="27" t="s">
        <v>315</v>
      </c>
      <c r="B96" s="27">
        <v>33.243252105043503</v>
      </c>
      <c r="C96" s="27">
        <v>36.601905179108698</v>
      </c>
      <c r="D96" s="27">
        <v>37.3832267129036</v>
      </c>
      <c r="E96" s="27">
        <v>37.268588253592398</v>
      </c>
      <c r="F96" s="27">
        <v>37.975065666561797</v>
      </c>
      <c r="G96" s="27">
        <v>41.633692980376701</v>
      </c>
      <c r="H96" s="27">
        <v>43.395485037924402</v>
      </c>
      <c r="I96" s="27">
        <v>41.6227391470686</v>
      </c>
      <c r="J96" s="27">
        <v>42.843178620516603</v>
      </c>
      <c r="K96" s="27">
        <v>44.308053897713499</v>
      </c>
      <c r="L96" s="27">
        <v>45.236414180765699</v>
      </c>
      <c r="M96" s="27">
        <v>47.292591350653602</v>
      </c>
      <c r="N96" s="27">
        <v>77.285524245390107</v>
      </c>
      <c r="O96" s="27">
        <v>94.2384086191027</v>
      </c>
      <c r="P96" s="27">
        <v>100.77052934501999</v>
      </c>
      <c r="Q96" s="27">
        <v>102.131009108745</v>
      </c>
      <c r="R96" s="27">
        <v>107.673486519637</v>
      </c>
      <c r="S96" s="27">
        <v>114.43470000000001</v>
      </c>
      <c r="T96" s="27">
        <v>118.932151832287</v>
      </c>
    </row>
    <row r="97" spans="1:20">
      <c r="A97" s="27" t="s">
        <v>119</v>
      </c>
    </row>
    <row r="98" spans="1:20">
      <c r="A98" s="27" t="s">
        <v>321</v>
      </c>
      <c r="B98" s="27">
        <v>7.5343612872265702</v>
      </c>
      <c r="C98" s="27">
        <v>7.6859253762019604</v>
      </c>
      <c r="D98" s="27">
        <v>7.9921700279888102</v>
      </c>
      <c r="E98" s="27">
        <v>8.3103618025416708</v>
      </c>
      <c r="F98" s="27">
        <v>8.3214628310873895</v>
      </c>
      <c r="G98" s="27">
        <v>7.8682774713958796</v>
      </c>
      <c r="H98" s="27">
        <v>7.4323342684869296</v>
      </c>
      <c r="I98" s="27">
        <v>7.1369652983069303</v>
      </c>
      <c r="J98" s="27">
        <v>6.7898365092626003</v>
      </c>
      <c r="K98" s="27">
        <v>6.2568855600752</v>
      </c>
      <c r="L98" s="27">
        <v>5.8712624497989099</v>
      </c>
      <c r="M98" s="27">
        <v>5.6802600524728</v>
      </c>
      <c r="N98" s="27">
        <v>5.4813764673804304</v>
      </c>
      <c r="O98" s="27">
        <v>5.5071984829865697</v>
      </c>
      <c r="P98" s="27">
        <v>5.4709001973858502</v>
      </c>
      <c r="Q98" s="27">
        <v>5.4087295205774497</v>
      </c>
      <c r="R98" s="27">
        <v>5.3585805117935301</v>
      </c>
      <c r="S98" s="27">
        <v>5.4615930242197503</v>
      </c>
      <c r="T98" s="27">
        <v>5.5775042235947998</v>
      </c>
    </row>
    <row r="99" spans="1:20">
      <c r="A99" s="27" t="s">
        <v>319</v>
      </c>
      <c r="B99" s="27">
        <v>2.2438190111895899</v>
      </c>
      <c r="C99" s="27">
        <v>2.7448039701828302</v>
      </c>
      <c r="D99" s="27">
        <v>3.3135273003104699</v>
      </c>
      <c r="E99" s="27">
        <v>3.9836127743950902</v>
      </c>
      <c r="F99" s="27">
        <v>4.3991337460411604</v>
      </c>
      <c r="G99" s="27">
        <v>4.8385839329028499</v>
      </c>
      <c r="H99" s="27">
        <v>6.1891909237219904</v>
      </c>
      <c r="I99" s="27">
        <v>6.5397162354370302</v>
      </c>
      <c r="J99" s="27">
        <v>6.7712781174039698</v>
      </c>
      <c r="K99" s="27">
        <v>7.0209799830905402</v>
      </c>
      <c r="L99" s="27">
        <v>7.2745544840934198</v>
      </c>
      <c r="M99" s="27">
        <v>7.5615879751146604</v>
      </c>
      <c r="N99" s="27">
        <v>7.7284065052938704</v>
      </c>
      <c r="O99" s="27">
        <v>8.0274258255890292</v>
      </c>
      <c r="P99" s="27">
        <v>8.4869898050184993</v>
      </c>
      <c r="Q99" s="27">
        <v>9.0667986126866307</v>
      </c>
      <c r="R99" s="27">
        <v>9.3772631510581395</v>
      </c>
      <c r="S99" s="27">
        <v>9.9146433584958995</v>
      </c>
      <c r="T99" s="27">
        <v>10.1383972134257</v>
      </c>
    </row>
    <row r="100" spans="1:20">
      <c r="A100" s="27" t="s">
        <v>117</v>
      </c>
    </row>
    <row r="101" spans="1:20">
      <c r="A101" s="27" t="s">
        <v>250</v>
      </c>
      <c r="C101" s="27">
        <v>3.09537093833239</v>
      </c>
      <c r="D101" s="27">
        <v>3.1352305017176301</v>
      </c>
      <c r="E101" s="27">
        <v>3.3008458992276601</v>
      </c>
      <c r="F101" s="27">
        <v>3.51824029739522</v>
      </c>
      <c r="G101" s="27">
        <v>3.6152341890991502</v>
      </c>
      <c r="H101" s="27">
        <v>3.6804099535328101</v>
      </c>
      <c r="I101" s="27">
        <v>3.7096940219768899</v>
      </c>
      <c r="J101" s="27">
        <v>3.7403727026495899</v>
      </c>
      <c r="K101" s="27">
        <v>3.8407564764213502</v>
      </c>
      <c r="L101" s="27">
        <v>3.8616795334254799</v>
      </c>
      <c r="M101" s="27">
        <v>3.91533740276487</v>
      </c>
      <c r="N101" s="27">
        <v>3.89447350651252</v>
      </c>
      <c r="O101" s="27">
        <v>3.8429952279914499</v>
      </c>
      <c r="P101" s="27">
        <v>3.8312339221067599</v>
      </c>
      <c r="Q101" s="27">
        <v>3.8375542773148998</v>
      </c>
      <c r="R101" s="27">
        <v>3.9141151138463401</v>
      </c>
      <c r="S101" s="27">
        <v>3.8021428248519502</v>
      </c>
      <c r="T101" s="27">
        <v>3.6917324907846201</v>
      </c>
    </row>
    <row r="102" spans="1:20">
      <c r="A102" s="27" t="s">
        <v>317</v>
      </c>
      <c r="F102" s="27">
        <v>5.8333361199310003</v>
      </c>
      <c r="G102" s="27">
        <v>6.15641480798228</v>
      </c>
      <c r="H102" s="27">
        <v>6.6848331097171796</v>
      </c>
      <c r="I102" s="27">
        <v>7.2951764748710497</v>
      </c>
      <c r="J102" s="27">
        <v>7.9036283477736804</v>
      </c>
      <c r="K102" s="27">
        <v>9.8335283235697499</v>
      </c>
      <c r="L102" s="27">
        <v>11.6281507004531</v>
      </c>
      <c r="M102" s="27">
        <v>13.248306999237901</v>
      </c>
      <c r="N102" s="27">
        <v>14.7504207597835</v>
      </c>
      <c r="O102" s="27">
        <v>15.520907146588399</v>
      </c>
      <c r="P102" s="27">
        <v>17.186568640396199</v>
      </c>
      <c r="Q102" s="27">
        <v>17.6346827604612</v>
      </c>
      <c r="R102" s="27">
        <v>18.2473299669185</v>
      </c>
      <c r="S102" s="27">
        <v>19.108226960548901</v>
      </c>
      <c r="T102" s="27">
        <v>20.187592089109099</v>
      </c>
    </row>
    <row r="103" spans="1:20">
      <c r="A103" s="27" t="s">
        <v>323</v>
      </c>
      <c r="B103" s="27">
        <v>49.751723949999999</v>
      </c>
      <c r="C103" s="27">
        <v>61.763368300000003</v>
      </c>
      <c r="D103" s="27">
        <v>73.181602769999998</v>
      </c>
      <c r="E103" s="27">
        <v>85.041767620000002</v>
      </c>
      <c r="F103" s="27">
        <v>94.153043420000003</v>
      </c>
      <c r="G103" s="27">
        <v>101.0722833</v>
      </c>
      <c r="H103" s="27">
        <v>107.75837559999999</v>
      </c>
      <c r="I103" s="27">
        <v>110.5547677</v>
      </c>
      <c r="J103" s="27">
        <v>114.8796873</v>
      </c>
      <c r="K103" s="27">
        <v>120.4895147</v>
      </c>
      <c r="L103" s="27">
        <v>126.3626448</v>
      </c>
      <c r="M103" s="27">
        <v>128.59382339999999</v>
      </c>
      <c r="N103" s="27">
        <v>128.35448650000001</v>
      </c>
      <c r="O103" s="27">
        <v>131.44246390000001</v>
      </c>
      <c r="P103" s="27">
        <v>129.42930519999999</v>
      </c>
      <c r="Q103" s="27">
        <v>125.0821263</v>
      </c>
      <c r="R103" s="27">
        <v>125.4467702</v>
      </c>
      <c r="S103" s="27">
        <v>123.650109</v>
      </c>
      <c r="T103" s="27">
        <v>124.9083473</v>
      </c>
    </row>
    <row r="104" spans="1:20">
      <c r="A104" s="27" t="s">
        <v>328</v>
      </c>
      <c r="B104" s="27">
        <v>516.42187024299506</v>
      </c>
      <c r="C104" s="27">
        <v>554.95538821711705</v>
      </c>
      <c r="D104" s="27">
        <v>593.25393449087505</v>
      </c>
      <c r="E104" s="27">
        <v>656.59956754801397</v>
      </c>
      <c r="F104" s="27">
        <v>1138.4807417541001</v>
      </c>
      <c r="G104" s="27">
        <v>1281.40319746674</v>
      </c>
      <c r="H104" s="27">
        <v>1509.1270726256701</v>
      </c>
      <c r="I104" s="27">
        <v>1686.2338212798099</v>
      </c>
      <c r="J104" s="27">
        <v>1758.6310435712801</v>
      </c>
      <c r="K104" s="27">
        <v>1818.7882177491099</v>
      </c>
      <c r="L104" s="27">
        <v>1921.63153532263</v>
      </c>
      <c r="M104" s="27">
        <v>2128.75798260583</v>
      </c>
      <c r="N104" s="27">
        <v>2356.2121317054098</v>
      </c>
      <c r="O104" s="27">
        <v>2553.7155436266098</v>
      </c>
      <c r="P104" s="27">
        <v>2959.3973037811702</v>
      </c>
      <c r="Q104" s="27">
        <v>3179.8055359272198</v>
      </c>
      <c r="R104" s="27">
        <v>3401.1980431245202</v>
      </c>
      <c r="S104" s="27">
        <v>3606.5660840332198</v>
      </c>
      <c r="T104" s="27">
        <v>3705.0390212750199</v>
      </c>
    </row>
    <row r="105" spans="1:20">
      <c r="A105" s="27" t="s">
        <v>336</v>
      </c>
    </row>
    <row r="106" spans="1:20">
      <c r="A106" s="27" t="s">
        <v>37</v>
      </c>
      <c r="B106" s="27">
        <v>7.7890743267581204</v>
      </c>
      <c r="C106" s="27">
        <v>8.3213913656450291</v>
      </c>
      <c r="D106" s="27">
        <v>8.7911799435587703</v>
      </c>
      <c r="E106" s="27">
        <v>9.2030599838565603</v>
      </c>
      <c r="F106" s="27">
        <v>9.8335701501909298</v>
      </c>
      <c r="G106" s="27">
        <v>9.9925965582519396</v>
      </c>
      <c r="H106" s="27">
        <v>10.1267233939673</v>
      </c>
      <c r="I106" s="27">
        <v>10.218246890097801</v>
      </c>
      <c r="J106" s="27">
        <v>10.437536282193699</v>
      </c>
      <c r="K106" s="27">
        <v>10.6288339088804</v>
      </c>
      <c r="L106" s="27">
        <v>10.9375597424722</v>
      </c>
      <c r="M106" s="27">
        <v>11.0466606942806</v>
      </c>
      <c r="N106" s="27">
        <v>11.4055214954787</v>
      </c>
      <c r="O106" s="27">
        <v>11.750214333215601</v>
      </c>
      <c r="P106" s="27">
        <v>12.5236832016004</v>
      </c>
      <c r="Q106" s="27">
        <v>13.1816408086517</v>
      </c>
      <c r="R106" s="27">
        <v>14.194041218073099</v>
      </c>
      <c r="S106" s="27">
        <v>15.1094346163569</v>
      </c>
      <c r="T106" s="27">
        <v>15.914927163084201</v>
      </c>
    </row>
    <row r="107" spans="1:20">
      <c r="A107" s="27" t="s">
        <v>143</v>
      </c>
    </row>
    <row r="108" spans="1:20">
      <c r="A108" s="27" t="s">
        <v>334</v>
      </c>
      <c r="B108" s="27">
        <v>0.816881737</v>
      </c>
      <c r="C108" s="27">
        <v>0.82446756899999996</v>
      </c>
      <c r="D108" s="27">
        <v>0.82803502900000003</v>
      </c>
      <c r="E108" s="27">
        <v>0.85357497000000004</v>
      </c>
      <c r="F108" s="27">
        <v>0.88187483099999997</v>
      </c>
      <c r="G108" s="27">
        <v>0.92985509899999996</v>
      </c>
      <c r="H108" s="27">
        <v>0.96075379100000002</v>
      </c>
      <c r="I108" s="27">
        <v>0.99212363400000003</v>
      </c>
      <c r="J108" s="27">
        <v>1.0038981330000001</v>
      </c>
      <c r="K108" s="27">
        <v>1.0138854450000001</v>
      </c>
      <c r="L108" s="27">
        <v>1.006475303</v>
      </c>
      <c r="M108" s="27">
        <v>1.010233744</v>
      </c>
      <c r="N108" s="27">
        <v>0.98316089200000001</v>
      </c>
      <c r="O108" s="27">
        <v>0.95925356699999997</v>
      </c>
      <c r="P108" s="27">
        <v>0.95153103500000003</v>
      </c>
      <c r="Q108" s="27">
        <v>0.88868024000000001</v>
      </c>
      <c r="R108" s="27">
        <v>0.84296502900000003</v>
      </c>
      <c r="S108" s="27">
        <v>0.82724978699999996</v>
      </c>
      <c r="T108" s="27">
        <v>0.81536414099999999</v>
      </c>
    </row>
    <row r="109" spans="1:20">
      <c r="A109" s="27" t="s">
        <v>330</v>
      </c>
      <c r="B109" s="27">
        <v>323.91130386008399</v>
      </c>
      <c r="C109" s="27">
        <v>440.15907992276999</v>
      </c>
      <c r="D109" s="27">
        <v>539.10434566758397</v>
      </c>
      <c r="E109" s="27">
        <v>604.19561137966696</v>
      </c>
      <c r="F109" s="27">
        <v>654.23360978604296</v>
      </c>
      <c r="G109" s="27">
        <v>839.444506825904</v>
      </c>
      <c r="H109" s="27">
        <v>1037.8312836206001</v>
      </c>
      <c r="I109" s="27">
        <v>1132.5402291200801</v>
      </c>
      <c r="J109" s="27">
        <v>1430.85414637807</v>
      </c>
      <c r="K109" s="27">
        <v>1568.4051263384199</v>
      </c>
      <c r="L109" s="27">
        <v>1840.9078423179001</v>
      </c>
      <c r="M109" s="27">
        <v>2087.04617880252</v>
      </c>
      <c r="N109" s="27">
        <v>2270.7138416409898</v>
      </c>
      <c r="O109" s="27">
        <v>2664.6385675564202</v>
      </c>
      <c r="P109" s="27">
        <v>3285.0994982161601</v>
      </c>
      <c r="Q109" s="27">
        <v>3342.8999496945398</v>
      </c>
      <c r="R109" s="27">
        <v>3778.09821802838</v>
      </c>
      <c r="S109" s="27">
        <v>4657.4631719746403</v>
      </c>
      <c r="T109" s="27">
        <v>5594.15135256146</v>
      </c>
    </row>
    <row r="110" spans="1:20">
      <c r="A110" s="27" t="s">
        <v>332</v>
      </c>
      <c r="H110" s="27">
        <v>221.06508466623001</v>
      </c>
      <c r="I110" s="27">
        <v>173.80608748864699</v>
      </c>
      <c r="J110" s="27">
        <v>182.564672217197</v>
      </c>
      <c r="K110" s="27">
        <v>192.95643339122401</v>
      </c>
      <c r="L110" s="27">
        <v>219.21289196213701</v>
      </c>
      <c r="M110" s="27">
        <v>281.02039889456898</v>
      </c>
      <c r="N110" s="27">
        <v>321.72788050677099</v>
      </c>
      <c r="O110" s="27">
        <v>360.47145675598898</v>
      </c>
      <c r="P110" s="27">
        <v>467.24483873679497</v>
      </c>
      <c r="Q110" s="27">
        <v>364.58923492975703</v>
      </c>
      <c r="R110" s="27">
        <v>431.00346528941901</v>
      </c>
      <c r="S110" s="27">
        <v>516.52125022050802</v>
      </c>
      <c r="T110" s="27">
        <v>522.62090520202798</v>
      </c>
    </row>
    <row r="111" spans="1:20">
      <c r="A111" s="27" t="s">
        <v>325</v>
      </c>
      <c r="B111" s="27">
        <v>72.558853589999998</v>
      </c>
      <c r="C111" s="27">
        <v>73.206768370000006</v>
      </c>
      <c r="D111" s="27">
        <v>75.016704649999994</v>
      </c>
      <c r="E111" s="27">
        <v>74.465879369999996</v>
      </c>
      <c r="F111" s="27">
        <v>77.220229419999995</v>
      </c>
      <c r="G111" s="27">
        <v>79.68467115</v>
      </c>
      <c r="H111" s="27">
        <v>84.21223492</v>
      </c>
      <c r="I111" s="27">
        <v>88.852328709999995</v>
      </c>
      <c r="J111" s="27">
        <v>91.341641850000002</v>
      </c>
      <c r="K111" s="27">
        <v>94.463077889999994</v>
      </c>
      <c r="L111" s="27">
        <v>94.289367159999998</v>
      </c>
      <c r="M111" s="27">
        <v>99.078462569999999</v>
      </c>
      <c r="N111" s="27">
        <v>107.07104630000001</v>
      </c>
      <c r="O111" s="27">
        <v>113.1996305</v>
      </c>
      <c r="P111" s="27">
        <v>117.4213003</v>
      </c>
      <c r="Q111" s="27">
        <v>124.52328300000001</v>
      </c>
      <c r="R111" s="27">
        <v>131.82987120000001</v>
      </c>
      <c r="S111" s="27">
        <v>133.5632966</v>
      </c>
      <c r="T111" s="27">
        <v>135.45798959999999</v>
      </c>
    </row>
    <row r="112" spans="1:20">
      <c r="A112" s="27" t="s">
        <v>337</v>
      </c>
      <c r="B112" s="27">
        <v>2.5785268540000001</v>
      </c>
      <c r="C112" s="27">
        <v>2.7549123629999999</v>
      </c>
      <c r="D112" s="27">
        <v>2.9746296569999999</v>
      </c>
      <c r="E112" s="27">
        <v>3.1571726369999999</v>
      </c>
      <c r="F112" s="27">
        <v>3.34430103</v>
      </c>
      <c r="G112" s="27">
        <v>3.504640727</v>
      </c>
      <c r="H112" s="27">
        <v>3.439846197</v>
      </c>
      <c r="I112" s="27">
        <v>3.4227285740000002</v>
      </c>
      <c r="J112" s="27">
        <v>3.4626764400000001</v>
      </c>
      <c r="K112" s="27">
        <v>3.6279266510000001</v>
      </c>
      <c r="L112" s="27">
        <v>3.535861938</v>
      </c>
      <c r="M112" s="27">
        <v>3.7169374469999998</v>
      </c>
      <c r="N112" s="27">
        <v>3.8293343709999998</v>
      </c>
      <c r="O112" s="27">
        <v>3.7220457339999999</v>
      </c>
      <c r="P112" s="27">
        <v>3.867204675</v>
      </c>
      <c r="Q112" s="27">
        <v>3.9740724479999998</v>
      </c>
      <c r="R112" s="27">
        <v>3.974449967</v>
      </c>
      <c r="S112" s="27">
        <v>3.9447633130000002</v>
      </c>
      <c r="T112" s="27">
        <v>4.0062795040000001</v>
      </c>
    </row>
    <row r="113" spans="1:20">
      <c r="A113" s="27" t="s">
        <v>339</v>
      </c>
      <c r="B113" s="27">
        <v>0.76887380800000005</v>
      </c>
      <c r="C113" s="27">
        <v>0.79025800300000004</v>
      </c>
      <c r="D113" s="27">
        <v>0.80966502699999998</v>
      </c>
      <c r="E113" s="27">
        <v>0.81650334700000005</v>
      </c>
      <c r="F113" s="27">
        <v>0.80822301399999996</v>
      </c>
      <c r="G113" s="27">
        <v>0.81840991200000002</v>
      </c>
      <c r="H113" s="27">
        <v>0.81617246700000001</v>
      </c>
      <c r="I113" s="27">
        <v>0.80699212899999995</v>
      </c>
      <c r="J113" s="27">
        <v>0.84542262800000001</v>
      </c>
      <c r="K113" s="27">
        <v>0.85364027899999995</v>
      </c>
      <c r="L113" s="27">
        <v>0.87317692099999999</v>
      </c>
      <c r="M113" s="27">
        <v>0.86664644700000004</v>
      </c>
      <c r="N113" s="27">
        <v>0.83253756999999995</v>
      </c>
      <c r="O113" s="27">
        <v>0.81765369200000004</v>
      </c>
      <c r="P113" s="27">
        <v>0.78886369000000001</v>
      </c>
      <c r="Q113" s="27">
        <v>0.77638807200000004</v>
      </c>
      <c r="R113" s="27">
        <v>0.78017901000000001</v>
      </c>
      <c r="S113" s="27">
        <v>0.768424522</v>
      </c>
      <c r="T113" s="27">
        <v>0.75355670100000005</v>
      </c>
    </row>
    <row r="114" spans="1:20">
      <c r="A114" s="27" t="s">
        <v>341</v>
      </c>
      <c r="B114" s="27">
        <v>10.898278671636699</v>
      </c>
      <c r="C114" s="27">
        <v>13.0425211722248</v>
      </c>
      <c r="D114" s="27">
        <v>15.207876725040199</v>
      </c>
      <c r="E114" s="27">
        <v>16.514732692226801</v>
      </c>
      <c r="F114" s="27">
        <v>20.203418206364798</v>
      </c>
      <c r="G114" s="27">
        <v>21.271301137744601</v>
      </c>
      <c r="H114" s="27">
        <v>23.0024455923567</v>
      </c>
      <c r="I114" s="27">
        <v>24.155395213745901</v>
      </c>
      <c r="N114" s="27">
        <v>35.926343314859999</v>
      </c>
      <c r="O114" s="27">
        <v>38.967753728827297</v>
      </c>
      <c r="P114" s="27">
        <v>43.364213054346202</v>
      </c>
      <c r="Q114" s="27">
        <v>48.1065932396723</v>
      </c>
      <c r="R114" s="27">
        <v>52.227253999053701</v>
      </c>
      <c r="S114" s="27">
        <v>54.1216932566238</v>
      </c>
      <c r="T114" s="27">
        <v>56.591622248519101</v>
      </c>
    </row>
    <row r="115" spans="1:20">
      <c r="A115" s="27" t="s">
        <v>345</v>
      </c>
      <c r="B115" s="27">
        <v>0.205048105214472</v>
      </c>
      <c r="C115" s="27">
        <v>0.20463139821041401</v>
      </c>
      <c r="D115" s="27">
        <v>0.20510692195060201</v>
      </c>
      <c r="E115" s="27">
        <v>0.20414172833630001</v>
      </c>
      <c r="F115" s="27">
        <v>0.21410818193447401</v>
      </c>
      <c r="G115" s="27">
        <v>0.210248086693273</v>
      </c>
      <c r="H115" s="27">
        <v>0.204729524004435</v>
      </c>
      <c r="I115" s="27">
        <v>0.20170464915462999</v>
      </c>
      <c r="J115" s="27">
        <v>0.20048207297415799</v>
      </c>
      <c r="K115" s="27">
        <v>0.200768611241047</v>
      </c>
      <c r="L115" s="27">
        <v>0.20144141359225101</v>
      </c>
      <c r="M115" s="27">
        <v>0.19909054385057301</v>
      </c>
      <c r="N115" s="27">
        <v>0.213772158897584</v>
      </c>
      <c r="O115" s="27">
        <v>0.21876348564456799</v>
      </c>
      <c r="P115" s="27">
        <v>0.25720305796823301</v>
      </c>
      <c r="Q115" s="27">
        <v>0.26243461836976101</v>
      </c>
      <c r="R115" s="27">
        <v>0.28117023029324201</v>
      </c>
      <c r="S115" s="27">
        <v>0.293373076292266</v>
      </c>
      <c r="T115" s="27">
        <v>0.30130846141456602</v>
      </c>
    </row>
    <row r="116" spans="1:20">
      <c r="A116" s="27" t="s">
        <v>343</v>
      </c>
      <c r="B116" s="27">
        <v>179.25154380000001</v>
      </c>
      <c r="C116" s="27">
        <v>174.3152049</v>
      </c>
      <c r="D116" s="27">
        <v>170.23534050000001</v>
      </c>
      <c r="E116" s="27">
        <v>168.36763930000001</v>
      </c>
      <c r="F116" s="27">
        <v>166.47013699999999</v>
      </c>
      <c r="G116" s="27">
        <v>162.03574</v>
      </c>
      <c r="H116" s="27">
        <v>154.98186759999999</v>
      </c>
      <c r="I116" s="27">
        <v>149.69567169999999</v>
      </c>
      <c r="J116" s="27">
        <v>143.7742045</v>
      </c>
      <c r="K116" s="27">
        <v>139.77472259999999</v>
      </c>
      <c r="L116" s="27">
        <v>134.2054334</v>
      </c>
      <c r="M116" s="27">
        <v>129.5519548</v>
      </c>
      <c r="N116" s="27">
        <v>124.64904369999999</v>
      </c>
      <c r="O116" s="27">
        <v>120.296362</v>
      </c>
      <c r="P116" s="27">
        <v>116.8458138</v>
      </c>
      <c r="Q116" s="27">
        <v>115.4436743</v>
      </c>
      <c r="R116" s="27">
        <v>111.594087</v>
      </c>
      <c r="S116" s="27">
        <v>107.45428130000001</v>
      </c>
      <c r="T116" s="27">
        <v>104.6846869</v>
      </c>
    </row>
    <row r="117" spans="1:20">
      <c r="A117" s="27" t="s">
        <v>347</v>
      </c>
      <c r="B117" s="27">
        <v>4.2508577541795001</v>
      </c>
      <c r="C117" s="27">
        <v>10.8633968028303</v>
      </c>
      <c r="D117" s="27">
        <v>14.8185779319031</v>
      </c>
      <c r="E117" s="27">
        <v>16.920166481162401</v>
      </c>
      <c r="F117" s="27">
        <v>17.686473943707501</v>
      </c>
      <c r="G117" s="27">
        <v>19.753163383756501</v>
      </c>
      <c r="H117" s="27">
        <v>22.680090113517799</v>
      </c>
      <c r="I117" s="27">
        <v>24.423993409992001</v>
      </c>
      <c r="J117" s="27">
        <v>25.4502907109635</v>
      </c>
      <c r="K117" s="27">
        <v>27.880616828995901</v>
      </c>
      <c r="L117" s="27">
        <v>31.514332601249802</v>
      </c>
      <c r="M117" s="27">
        <v>35.993026704330099</v>
      </c>
      <c r="N117" s="27">
        <v>42.4453158248769</v>
      </c>
      <c r="O117" s="27">
        <v>47.768131764980602</v>
      </c>
      <c r="P117" s="27">
        <v>56.662238369499903</v>
      </c>
      <c r="Q117" s="27">
        <v>58.867219779512602</v>
      </c>
      <c r="R117" s="27">
        <v>69.529586050515306</v>
      </c>
      <c r="S117" s="27">
        <v>80.170698680040999</v>
      </c>
      <c r="T117" s="27">
        <v>82.593888992423302</v>
      </c>
    </row>
    <row r="118" spans="1:20">
      <c r="A118" s="27" t="s">
        <v>349</v>
      </c>
      <c r="B118" s="27">
        <v>11.695691108256501</v>
      </c>
      <c r="C118" s="27">
        <v>12.7422701378374</v>
      </c>
      <c r="D118" s="27">
        <v>17.7680844567981</v>
      </c>
      <c r="E118" s="27">
        <v>19.4668337378071</v>
      </c>
      <c r="F118" s="27">
        <v>20.592776750868602</v>
      </c>
      <c r="G118" s="27">
        <v>21.154315925860299</v>
      </c>
      <c r="H118" s="27">
        <v>21.941900431846001</v>
      </c>
      <c r="I118" s="27">
        <v>21.787884748354301</v>
      </c>
      <c r="J118" s="27">
        <v>21.658396848667</v>
      </c>
      <c r="K118" s="27">
        <v>22.549999362770901</v>
      </c>
      <c r="L118" s="27">
        <v>23.512567780168599</v>
      </c>
      <c r="M118" s="27">
        <v>23.898095023970299</v>
      </c>
      <c r="N118" s="27">
        <v>24.990730703266099</v>
      </c>
      <c r="O118" s="27">
        <v>25.711559086235599</v>
      </c>
      <c r="P118" s="27">
        <v>28.550936759245801</v>
      </c>
      <c r="Q118" s="27">
        <v>30.954643539497798</v>
      </c>
      <c r="R118" s="27">
        <v>31.187649978741099</v>
      </c>
      <c r="S118" s="27">
        <v>34.298100498250299</v>
      </c>
      <c r="T118" s="27">
        <v>37.129592113948597</v>
      </c>
    </row>
    <row r="119" spans="1:20">
      <c r="A119" s="27" t="s">
        <v>361</v>
      </c>
      <c r="B119" s="27">
        <v>2.0529100265401801</v>
      </c>
      <c r="C119" s="27">
        <v>2.8561905594999799</v>
      </c>
      <c r="D119" s="27">
        <v>3.7963170498832399</v>
      </c>
      <c r="E119" s="27">
        <v>4.4531801488067702</v>
      </c>
      <c r="F119" s="27">
        <v>4.80529210803686</v>
      </c>
      <c r="G119" s="27">
        <v>6.5177748355612604</v>
      </c>
      <c r="H119" s="27">
        <v>8.1052814853338209</v>
      </c>
      <c r="I119" s="27">
        <v>8.5047352018106608</v>
      </c>
      <c r="J119" s="27">
        <v>8.5456767290231692</v>
      </c>
      <c r="K119" s="27">
        <v>8.7112800833657094</v>
      </c>
      <c r="L119" s="27">
        <v>8.9119909279788398</v>
      </c>
      <c r="M119" s="27">
        <v>9.2505901638540795</v>
      </c>
      <c r="N119" s="27">
        <v>9.8175657264153209</v>
      </c>
      <c r="O119" s="27">
        <v>10.9865120269187</v>
      </c>
      <c r="P119" s="27">
        <v>13.1700006840759</v>
      </c>
      <c r="Q119" s="27">
        <v>13.5967976646756</v>
      </c>
      <c r="R119" s="27">
        <v>14.7821538931242</v>
      </c>
      <c r="S119" s="27">
        <v>17.756726536082699</v>
      </c>
      <c r="T119" s="27">
        <v>18.7406538385946</v>
      </c>
    </row>
    <row r="120" spans="1:20">
      <c r="A120" s="27" t="s">
        <v>221</v>
      </c>
      <c r="B120" s="27">
        <v>899.24711901299702</v>
      </c>
      <c r="C120" s="27">
        <v>982.30907541634599</v>
      </c>
      <c r="D120" s="27">
        <v>998.51932490964202</v>
      </c>
      <c r="E120" s="27">
        <v>1024.7809900555701</v>
      </c>
      <c r="F120" s="27">
        <v>1115.3007724347899</v>
      </c>
      <c r="G120" s="27">
        <v>1121.3853991907099</v>
      </c>
      <c r="H120" s="27">
        <v>1061.3444547613001</v>
      </c>
      <c r="I120" s="27">
        <v>1064.99360478673</v>
      </c>
      <c r="J120" s="27">
        <v>1056.3875189522801</v>
      </c>
      <c r="K120" s="27">
        <v>1054.30718788332</v>
      </c>
      <c r="L120" s="27">
        <v>1075.6773835931201</v>
      </c>
      <c r="M120" s="27">
        <v>1105.58246279931</v>
      </c>
      <c r="N120" s="27">
        <v>1122.2700195923801</v>
      </c>
      <c r="O120" s="27">
        <v>1164.52834245032</v>
      </c>
      <c r="P120" s="27">
        <v>1282.1800065114601</v>
      </c>
      <c r="Q120" s="27">
        <v>1304.25208802932</v>
      </c>
      <c r="R120" s="27">
        <v>1328.8669679736299</v>
      </c>
      <c r="S120" s="27">
        <v>1347.1146807728201</v>
      </c>
      <c r="T120" s="27">
        <v>1342.1559178725099</v>
      </c>
    </row>
    <row r="121" spans="1:20">
      <c r="A121" s="27" t="s">
        <v>351</v>
      </c>
      <c r="B121" s="27">
        <v>0.97080351179184499</v>
      </c>
      <c r="C121" s="27">
        <v>0.97085202726147901</v>
      </c>
      <c r="D121" s="27">
        <v>1.00264586449757</v>
      </c>
      <c r="E121" s="27">
        <v>1.00320348119491</v>
      </c>
      <c r="F121" s="27">
        <v>1.0250448375747401</v>
      </c>
      <c r="G121" s="27">
        <v>1.0338410444563699</v>
      </c>
      <c r="H121" s="27">
        <v>0.98235352507599505</v>
      </c>
      <c r="I121" s="27">
        <v>0.99912961162928005</v>
      </c>
      <c r="J121" s="27">
        <v>1.06657034782462</v>
      </c>
      <c r="K121" s="27">
        <v>1.05050898436804</v>
      </c>
      <c r="L121" s="27">
        <v>0.99103945386576697</v>
      </c>
      <c r="M121" s="27">
        <v>0.96191561816249904</v>
      </c>
      <c r="N121" s="27">
        <v>0.977281665869836</v>
      </c>
      <c r="O121" s="27">
        <v>0.93642343680886697</v>
      </c>
      <c r="P121" s="27">
        <v>0.97899161486457298</v>
      </c>
      <c r="Q121" s="27">
        <v>0.99016714461257305</v>
      </c>
      <c r="R121" s="27">
        <v>0.98927622620149402</v>
      </c>
      <c r="S121" s="27">
        <v>0.96162138169192601</v>
      </c>
      <c r="T121" s="27">
        <v>0.930276150036775</v>
      </c>
    </row>
    <row r="122" spans="1:20">
      <c r="A122" s="27" t="s">
        <v>502</v>
      </c>
      <c r="B122" s="27">
        <v>1.27814623032741</v>
      </c>
      <c r="C122" s="27">
        <v>1.2567507250091901</v>
      </c>
      <c r="D122" s="27">
        <v>1.2327865254759101</v>
      </c>
      <c r="E122" s="27">
        <v>1.27045876164</v>
      </c>
      <c r="F122" s="27">
        <v>1.29787890269166</v>
      </c>
      <c r="G122" s="27">
        <v>1.29108846316184</v>
      </c>
      <c r="H122" s="27">
        <v>1.7127660909732301</v>
      </c>
      <c r="I122" s="27">
        <v>1.74134032571778</v>
      </c>
      <c r="J122" s="27">
        <v>1.7646057042660299</v>
      </c>
      <c r="K122" s="27">
        <v>1.69491008912057</v>
      </c>
      <c r="L122" s="27">
        <v>1.70569708868117</v>
      </c>
      <c r="M122" s="27">
        <v>1.62180962606687</v>
      </c>
      <c r="N122" s="27">
        <v>1.76410055608363</v>
      </c>
      <c r="O122" s="27">
        <v>1.8316102645225001</v>
      </c>
      <c r="P122" s="27">
        <v>1.84205950041721</v>
      </c>
      <c r="Q122" s="27">
        <v>1.82747784743973</v>
      </c>
      <c r="R122" s="27">
        <v>1.81443908068466</v>
      </c>
      <c r="S122" s="27">
        <v>1.80297614307666</v>
      </c>
      <c r="T122" s="27">
        <v>1.8178362948482001</v>
      </c>
    </row>
    <row r="123" spans="1:20">
      <c r="A123" s="27" t="s">
        <v>355</v>
      </c>
      <c r="B123" s="27">
        <v>672.56397660000005</v>
      </c>
      <c r="C123" s="27">
        <v>707.94568170000002</v>
      </c>
      <c r="D123" s="27">
        <v>729.86345089999998</v>
      </c>
      <c r="E123" s="27">
        <v>745.22613239999998</v>
      </c>
      <c r="F123" s="27">
        <v>773.74241470000004</v>
      </c>
      <c r="G123" s="27">
        <v>754.89296999999999</v>
      </c>
      <c r="H123" s="27">
        <v>745.57784600000002</v>
      </c>
      <c r="I123" s="27">
        <v>757.01279280000006</v>
      </c>
      <c r="J123" s="27">
        <v>769.77178990000004</v>
      </c>
      <c r="K123" s="27">
        <v>794.00137010000003</v>
      </c>
      <c r="L123" s="27">
        <v>796.260538</v>
      </c>
      <c r="M123" s="27">
        <v>788.92013480000003</v>
      </c>
      <c r="N123" s="27">
        <v>773.48398229999998</v>
      </c>
      <c r="O123" s="27">
        <v>769.16243610000004</v>
      </c>
      <c r="P123" s="27">
        <v>785.71788649999996</v>
      </c>
      <c r="Q123" s="27">
        <v>822.21067370000003</v>
      </c>
      <c r="R123" s="27">
        <v>841.73780820000002</v>
      </c>
      <c r="S123" s="27">
        <v>854.58572279999998</v>
      </c>
      <c r="T123" s="27">
        <v>847.93236969999998</v>
      </c>
    </row>
    <row r="124" spans="1:20">
      <c r="A124" s="27" t="s">
        <v>357</v>
      </c>
      <c r="H124" s="27">
        <v>0.33511906104124001</v>
      </c>
      <c r="I124" s="27">
        <v>0.36496397851108697</v>
      </c>
      <c r="J124" s="27">
        <v>0.36592928391874602</v>
      </c>
      <c r="K124" s="27">
        <v>0.35097269007332499</v>
      </c>
      <c r="L124" s="27">
        <v>0.32850251219910998</v>
      </c>
      <c r="M124" s="27">
        <v>0.30807808919116902</v>
      </c>
      <c r="N124" s="27">
        <v>0.30020586157597901</v>
      </c>
      <c r="O124" s="27">
        <v>0.29948711064964401</v>
      </c>
      <c r="P124" s="27">
        <v>0.31197503701225898</v>
      </c>
      <c r="Q124" s="27">
        <v>0.308623195666624</v>
      </c>
      <c r="R124" s="27">
        <v>0.31653591945743798</v>
      </c>
      <c r="S124" s="27">
        <v>0.32693860000000002</v>
      </c>
      <c r="T124" s="27">
        <v>0.32905739173631399</v>
      </c>
    </row>
    <row r="125" spans="1:20">
      <c r="A125" s="27" t="s">
        <v>359</v>
      </c>
      <c r="B125" s="27">
        <v>7.7055250949825405E-2</v>
      </c>
      <c r="C125" s="27">
        <v>7.9142901204658098E-2</v>
      </c>
      <c r="D125" s="27">
        <v>8.9779274195275496E-2</v>
      </c>
      <c r="E125" s="27">
        <v>8.4103219467383306E-2</v>
      </c>
      <c r="F125" s="27">
        <v>6.8933417751297202E-2</v>
      </c>
      <c r="G125" s="27">
        <v>8.0245524056720405E-2</v>
      </c>
      <c r="H125" s="27">
        <v>9.4568307577755695E-2</v>
      </c>
      <c r="I125" s="27">
        <v>8.4887554174910701E-2</v>
      </c>
      <c r="J125" s="27">
        <v>8.7910963367812997E-2</v>
      </c>
      <c r="K125" s="27">
        <v>9.0432993651247295E-2</v>
      </c>
      <c r="L125" s="27">
        <v>9.7570302540574694E-2</v>
      </c>
      <c r="M125" s="27">
        <v>0.11567455221044699</v>
      </c>
      <c r="N125" s="27">
        <v>0.13037516321082299</v>
      </c>
      <c r="O125" s="27">
        <v>0.13247443166676601</v>
      </c>
      <c r="P125" s="27">
        <v>0.15418481676222401</v>
      </c>
      <c r="Q125" s="27">
        <v>0.12666489986757401</v>
      </c>
      <c r="R125" s="27">
        <v>0.144555028271832</v>
      </c>
      <c r="S125" s="27">
        <v>0.17198825946888899</v>
      </c>
      <c r="T125" s="27">
        <v>0.18420605299479501</v>
      </c>
    </row>
    <row r="126" spans="1:20">
      <c r="A126" s="27" t="s">
        <v>127</v>
      </c>
    </row>
    <row r="127" spans="1:20">
      <c r="A127" s="27" t="s">
        <v>363</v>
      </c>
      <c r="B127" s="27">
        <v>178.21231290579701</v>
      </c>
      <c r="C127" s="27">
        <v>208.935674362583</v>
      </c>
      <c r="D127" s="27">
        <v>233.35072155788501</v>
      </c>
      <c r="E127" s="27">
        <v>273.82561405416601</v>
      </c>
      <c r="F127" s="27">
        <v>499.79886358817402</v>
      </c>
      <c r="G127" s="27">
        <v>1123.3682303082201</v>
      </c>
      <c r="H127" s="27">
        <v>1370.7913296716299</v>
      </c>
      <c r="I127" s="27">
        <v>1458.9282140443499</v>
      </c>
      <c r="J127" s="27">
        <v>1527.6355948928201</v>
      </c>
      <c r="K127" s="27">
        <v>1699.1484862326099</v>
      </c>
      <c r="L127" s="27">
        <v>1830.61336034082</v>
      </c>
      <c r="M127" s="27">
        <v>1926.97845440213</v>
      </c>
      <c r="N127" s="27">
        <v>2071.5095767399198</v>
      </c>
      <c r="O127" s="27">
        <v>2168.0567302231202</v>
      </c>
      <c r="P127" s="27">
        <v>2314.9982962508798</v>
      </c>
      <c r="Q127" s="27">
        <v>2229.9571889999102</v>
      </c>
      <c r="R127" s="27">
        <v>2424.0224634660299</v>
      </c>
      <c r="S127" s="27">
        <v>2467.7526409859802</v>
      </c>
      <c r="T127" s="27">
        <v>2533.22709849065</v>
      </c>
    </row>
    <row r="128" spans="1:20">
      <c r="A128" s="27" t="s">
        <v>367</v>
      </c>
      <c r="B128" s="27">
        <v>608.80856627322805</v>
      </c>
      <c r="C128" s="27">
        <v>659.52123861009602</v>
      </c>
      <c r="D128" s="27">
        <v>697.49161889413801</v>
      </c>
      <c r="E128" s="27">
        <v>791.10220733240499</v>
      </c>
      <c r="F128" s="27">
        <v>814.63178555927402</v>
      </c>
      <c r="G128" s="27">
        <v>809.10038315010604</v>
      </c>
      <c r="H128" s="27">
        <v>774.58906298409795</v>
      </c>
      <c r="I128" s="27">
        <v>744.87402457563599</v>
      </c>
      <c r="J128" s="27">
        <v>770.06991693411601</v>
      </c>
      <c r="K128" s="27">
        <v>766.84416997692699</v>
      </c>
      <c r="L128" s="27">
        <v>753.44418683405297</v>
      </c>
      <c r="M128" s="27">
        <v>725.17780464709006</v>
      </c>
      <c r="N128" s="27">
        <v>717.83337002237499</v>
      </c>
      <c r="O128" s="27">
        <v>726.38554820002696</v>
      </c>
      <c r="P128" s="27">
        <v>782.71228247093597</v>
      </c>
      <c r="Q128" s="27">
        <v>824.67535289709201</v>
      </c>
      <c r="R128" s="27">
        <v>815.86893348110198</v>
      </c>
      <c r="S128" s="27">
        <v>838.9864</v>
      </c>
      <c r="T128" s="27">
        <v>871.00844053408696</v>
      </c>
    </row>
    <row r="129" spans="1:20">
      <c r="A129" s="27" t="s">
        <v>371</v>
      </c>
      <c r="B129" s="27">
        <v>0.59860239752990096</v>
      </c>
      <c r="C129" s="27">
        <v>0.62454752233660105</v>
      </c>
      <c r="D129" s="27">
        <v>0.64686838109243905</v>
      </c>
      <c r="E129" s="27">
        <v>0.57233209355624404</v>
      </c>
      <c r="F129" s="27">
        <v>22.020326816013402</v>
      </c>
      <c r="G129" s="27">
        <v>21.909521483262701</v>
      </c>
      <c r="H129" s="27">
        <v>19.946351939626599</v>
      </c>
      <c r="I129" s="27">
        <v>18.442932460960002</v>
      </c>
      <c r="J129" s="27">
        <v>18.218948946166499</v>
      </c>
      <c r="K129" s="27">
        <v>19.511570773851901</v>
      </c>
      <c r="L129" s="27">
        <v>21.1303387199683</v>
      </c>
      <c r="M129" s="27">
        <v>22.569605575877301</v>
      </c>
      <c r="N129" s="27">
        <v>22.585790273721798</v>
      </c>
      <c r="O129" s="27">
        <v>24.5759332483054</v>
      </c>
      <c r="P129" s="27">
        <v>25.876613337211499</v>
      </c>
      <c r="Q129" s="27">
        <v>33.1395441681154</v>
      </c>
      <c r="R129" s="27">
        <v>34.535465221799797</v>
      </c>
      <c r="S129" s="27">
        <v>37.345423131374702</v>
      </c>
      <c r="T129" s="27">
        <v>38.209516243219397</v>
      </c>
    </row>
    <row r="130" spans="1:20">
      <c r="A130" s="27" t="s">
        <v>373</v>
      </c>
      <c r="S130" s="27">
        <v>0.61277309999999996</v>
      </c>
    </row>
    <row r="131" spans="1:20">
      <c r="A131" s="27" t="s">
        <v>504</v>
      </c>
      <c r="B131" s="27">
        <v>1.59743016035033</v>
      </c>
      <c r="C131" s="27">
        <v>1.64156016773062</v>
      </c>
      <c r="D131" s="27">
        <v>1.54443241428959</v>
      </c>
      <c r="E131" s="27">
        <v>1.61392575579419</v>
      </c>
      <c r="F131" s="27">
        <v>1.6331662763630801</v>
      </c>
      <c r="G131" s="27">
        <v>1.65674951571087</v>
      </c>
      <c r="H131" s="27">
        <v>1.7764423776823799</v>
      </c>
      <c r="I131" s="27">
        <v>1.69012038427733</v>
      </c>
      <c r="J131" s="27">
        <v>1.6972897771331601</v>
      </c>
      <c r="K131" s="27">
        <v>1.72164078036638</v>
      </c>
      <c r="L131" s="27">
        <v>1.69808513559415</v>
      </c>
      <c r="M131" s="27">
        <v>1.77535994640315</v>
      </c>
      <c r="N131" s="27">
        <v>1.76593617055236</v>
      </c>
      <c r="O131" s="27">
        <v>1.8852907182198499</v>
      </c>
      <c r="P131" s="27">
        <v>1.8215397918666301</v>
      </c>
      <c r="Q131" s="27">
        <v>1.8037828601625201</v>
      </c>
      <c r="R131" s="27">
        <v>1.82787112344451</v>
      </c>
      <c r="S131" s="27">
        <v>1.8436034569431501</v>
      </c>
      <c r="T131" s="27">
        <v>1.7742993113602801</v>
      </c>
    </row>
    <row r="132" spans="1:20">
      <c r="A132" s="27" t="s">
        <v>125</v>
      </c>
    </row>
    <row r="133" spans="1:20">
      <c r="A133" s="27" t="s">
        <v>128</v>
      </c>
    </row>
    <row r="134" spans="1:20">
      <c r="A134" s="27" t="s">
        <v>132</v>
      </c>
    </row>
    <row r="135" spans="1:20">
      <c r="A135" s="27" t="s">
        <v>375</v>
      </c>
    </row>
    <row r="136" spans="1:20">
      <c r="A136" s="27" t="s">
        <v>500</v>
      </c>
      <c r="B136" s="27">
        <v>11.5485851957508</v>
      </c>
      <c r="C136" s="27">
        <v>12.3650765193079</v>
      </c>
      <c r="D136" s="27">
        <v>13.4568880400453</v>
      </c>
      <c r="E136" s="27">
        <v>14.411286780604801</v>
      </c>
      <c r="F136" s="27">
        <v>15.5702526034234</v>
      </c>
      <c r="G136" s="27">
        <v>15.990048045497099</v>
      </c>
      <c r="H136" s="27">
        <v>16.772590103912599</v>
      </c>
      <c r="I136" s="27">
        <v>18.637513304667699</v>
      </c>
      <c r="J136" s="27">
        <v>20.523704324258599</v>
      </c>
      <c r="K136" s="27">
        <v>21.157685895493</v>
      </c>
      <c r="L136" s="27">
        <v>22.405685929685198</v>
      </c>
      <c r="M136" s="27">
        <v>23.971221452137801</v>
      </c>
      <c r="N136" s="27">
        <v>25.878912335139599</v>
      </c>
      <c r="O136" s="27">
        <v>28.7464247470432</v>
      </c>
      <c r="P136" s="27">
        <v>32.799133004020902</v>
      </c>
      <c r="Q136" s="27">
        <v>34.462431228538698</v>
      </c>
      <c r="R136" s="27">
        <v>36.535574416912901</v>
      </c>
      <c r="S136" s="27">
        <v>38.653781286838701</v>
      </c>
      <c r="T136" s="27">
        <v>41.366061715355798</v>
      </c>
    </row>
    <row r="137" spans="1:20">
      <c r="A137" s="27" t="s">
        <v>134</v>
      </c>
    </row>
    <row r="138" spans="1:20">
      <c r="A138" s="27" t="s">
        <v>130</v>
      </c>
    </row>
    <row r="139" spans="1:20">
      <c r="A139" s="27" t="s">
        <v>369</v>
      </c>
      <c r="B139" s="27">
        <v>1.4840501236000601</v>
      </c>
      <c r="C139" s="27">
        <v>1.6565068195338699</v>
      </c>
      <c r="D139" s="27">
        <v>1.74069612183158</v>
      </c>
      <c r="E139" s="27">
        <v>1.85703426064709</v>
      </c>
      <c r="F139" s="27">
        <v>2.0644730074558302</v>
      </c>
      <c r="G139" s="27">
        <v>2.1914936945516801</v>
      </c>
      <c r="H139" s="27">
        <v>2.2274051486404001</v>
      </c>
      <c r="I139" s="27">
        <v>2.3740358059461402</v>
      </c>
      <c r="J139" s="27">
        <v>2.64748335690537</v>
      </c>
      <c r="K139" s="27">
        <v>2.6255683653180601</v>
      </c>
      <c r="L139" s="27">
        <v>2.7166565877222699</v>
      </c>
      <c r="M139" s="27">
        <v>2.7974599270864502</v>
      </c>
      <c r="N139" s="27">
        <v>2.8929792865162902</v>
      </c>
      <c r="O139" s="27">
        <v>3.1300571459629301</v>
      </c>
      <c r="P139" s="27">
        <v>3.4754201632878199</v>
      </c>
      <c r="Q139" s="27">
        <v>3.5952579568951899</v>
      </c>
      <c r="R139" s="27">
        <v>3.6523322517604102</v>
      </c>
      <c r="S139" s="27">
        <v>3.9229388679908102</v>
      </c>
      <c r="T139" s="27">
        <v>4.0653089237913198</v>
      </c>
    </row>
    <row r="140" spans="1:20">
      <c r="A140" s="27" t="s">
        <v>377</v>
      </c>
      <c r="B140" s="27">
        <v>0.79188877899057997</v>
      </c>
      <c r="C140" s="27">
        <v>1.19617844028603</v>
      </c>
      <c r="D140" s="27">
        <v>1.40322320709106</v>
      </c>
      <c r="E140" s="27">
        <v>1.5486969388540599</v>
      </c>
      <c r="F140" s="27">
        <v>1.5834925094435</v>
      </c>
      <c r="G140" s="27">
        <v>1.5535048326108201</v>
      </c>
      <c r="H140" s="27">
        <v>1.5154036565770601</v>
      </c>
      <c r="I140" s="27">
        <v>1.4609485576057</v>
      </c>
      <c r="J140" s="27">
        <v>1.4204482343190601</v>
      </c>
      <c r="K140" s="27">
        <v>1.3700956998420499</v>
      </c>
      <c r="L140" s="27">
        <v>1.4079324410882199</v>
      </c>
      <c r="M140" s="27">
        <v>1.4865817612432699</v>
      </c>
      <c r="N140" s="27">
        <v>1.5182114760366701</v>
      </c>
      <c r="O140" s="27">
        <v>1.61103659081856</v>
      </c>
      <c r="P140" s="27">
        <v>1.697317288671</v>
      </c>
      <c r="Q140" s="27">
        <v>1.6021538438463201</v>
      </c>
      <c r="R140" s="27">
        <v>1.5565261212833901</v>
      </c>
      <c r="S140" s="27">
        <v>1.56742665119573</v>
      </c>
      <c r="T140" s="27">
        <v>1.5629579477920701</v>
      </c>
    </row>
    <row r="141" spans="1:20">
      <c r="A141" s="27" t="s">
        <v>379</v>
      </c>
      <c r="B141" s="27">
        <v>0.94827765200000003</v>
      </c>
      <c r="C141" s="27">
        <v>0.95056347399999996</v>
      </c>
      <c r="D141" s="27">
        <v>0.94790695700000005</v>
      </c>
      <c r="E141" s="27">
        <v>0.95824538100000001</v>
      </c>
      <c r="F141" s="27">
        <v>0.94785399699999995</v>
      </c>
      <c r="G141" s="27">
        <v>0.94135914200000004</v>
      </c>
      <c r="H141" s="27">
        <v>0.93873065</v>
      </c>
      <c r="I141" s="27">
        <v>0.94739404400000005</v>
      </c>
      <c r="J141" s="27">
        <v>0.93438279300000004</v>
      </c>
      <c r="K141" s="27">
        <v>0.94164149799999997</v>
      </c>
      <c r="L141" s="27">
        <v>0.92311431700000002</v>
      </c>
      <c r="M141" s="27">
        <v>0.95289638600000004</v>
      </c>
      <c r="N141" s="27">
        <v>0.91343490699999996</v>
      </c>
      <c r="O141" s="27">
        <v>0.92530929200000001</v>
      </c>
      <c r="P141" s="27">
        <v>0.906229638</v>
      </c>
      <c r="Q141" s="27">
        <v>0.90358288799999997</v>
      </c>
      <c r="R141" s="27">
        <v>0.92223754099999999</v>
      </c>
      <c r="S141" s="27">
        <v>0.90610035700000002</v>
      </c>
      <c r="T141" s="27">
        <v>0.90305434299999998</v>
      </c>
    </row>
    <row r="142" spans="1:20">
      <c r="A142" s="27" t="s">
        <v>365</v>
      </c>
      <c r="B142" s="27">
        <v>0.154197677158534</v>
      </c>
      <c r="C142" s="27">
        <v>0.19262324698132099</v>
      </c>
      <c r="D142" s="27">
        <v>0.21692438186521901</v>
      </c>
      <c r="E142" s="27">
        <v>0.22771966437729299</v>
      </c>
      <c r="F142" s="27">
        <v>0.23373105947047901</v>
      </c>
      <c r="G142" s="27">
        <v>0.240642386799228</v>
      </c>
      <c r="H142" s="27">
        <v>0.24875320276197499</v>
      </c>
      <c r="I142" s="27">
        <v>0.24831398989509099</v>
      </c>
      <c r="J142" s="27">
        <v>0.24953647137230101</v>
      </c>
      <c r="K142" s="27">
        <v>0.258736728298604</v>
      </c>
      <c r="L142" s="27">
        <v>0.27413360078211901</v>
      </c>
      <c r="M142" s="27">
        <v>0.301972753230007</v>
      </c>
      <c r="N142" s="27">
        <v>0.32539111758340999</v>
      </c>
      <c r="O142" s="27">
        <v>0.37899747172971099</v>
      </c>
      <c r="P142" s="27">
        <v>0.39488713221208399</v>
      </c>
      <c r="Q142" s="27">
        <v>0.36089183534193803</v>
      </c>
      <c r="R142" s="27">
        <v>0.34510330925583699</v>
      </c>
      <c r="S142" s="27">
        <v>0.34707132201142199</v>
      </c>
      <c r="T142" s="27">
        <v>0.349796133303242</v>
      </c>
    </row>
    <row r="143" spans="1:20">
      <c r="A143" s="27" t="s">
        <v>381</v>
      </c>
      <c r="B143" s="27">
        <v>3.8048910564142</v>
      </c>
      <c r="C143" s="27">
        <v>4.03739468133627</v>
      </c>
      <c r="D143" s="27">
        <v>4.0213902226784102</v>
      </c>
      <c r="E143" s="27">
        <v>3.9976338108530798</v>
      </c>
      <c r="F143" s="27">
        <v>3.8439637612744701</v>
      </c>
      <c r="G143" s="27">
        <v>3.7199555349875002</v>
      </c>
      <c r="H143" s="27">
        <v>3.56377878642714</v>
      </c>
      <c r="I143" s="27">
        <v>3.61806777921975</v>
      </c>
      <c r="J143" s="27">
        <v>3.5199682763726301</v>
      </c>
      <c r="K143" s="27">
        <v>3.4616286633605999</v>
      </c>
      <c r="L143" s="27">
        <v>3.4370692635361202</v>
      </c>
      <c r="M143" s="27">
        <v>3.5216274125134102</v>
      </c>
      <c r="N143" s="27">
        <v>3.6844501697168002</v>
      </c>
      <c r="O143" s="27">
        <v>3.9072897702481102</v>
      </c>
      <c r="P143" s="27">
        <v>4.2478589464759402</v>
      </c>
      <c r="Q143" s="27">
        <v>4.2418127785923199</v>
      </c>
      <c r="R143" s="27">
        <v>4.38375832739339</v>
      </c>
      <c r="S143" s="27">
        <v>4.5885452082837501</v>
      </c>
      <c r="T143" s="27">
        <v>4.8408208377772102</v>
      </c>
    </row>
    <row r="144" spans="1:20">
      <c r="A144" s="27" t="s">
        <v>506</v>
      </c>
    </row>
    <row r="145" spans="1:20">
      <c r="A145" s="27" t="s">
        <v>414</v>
      </c>
      <c r="B145" s="27">
        <v>3.4465734589195098</v>
      </c>
      <c r="C145" s="27">
        <v>3.644707371715</v>
      </c>
      <c r="D145" s="27">
        <v>3.6158245952010102</v>
      </c>
      <c r="E145" s="27">
        <v>3.62464244964535</v>
      </c>
      <c r="F145" s="27">
        <v>4.0217313676929098</v>
      </c>
      <c r="G145" s="27">
        <v>3.9974171436170902</v>
      </c>
      <c r="H145" s="27">
        <v>3.8849808863936999</v>
      </c>
      <c r="I145" s="27">
        <v>3.8277051622093801</v>
      </c>
      <c r="J145" s="27">
        <v>3.8115730305116702</v>
      </c>
      <c r="K145" s="27">
        <v>3.7641792722484499</v>
      </c>
      <c r="L145" s="27">
        <v>3.7010358081838399</v>
      </c>
      <c r="M145" s="27">
        <v>3.6385755041907002</v>
      </c>
      <c r="N145" s="27">
        <v>3.5841781023419799</v>
      </c>
      <c r="O145" s="27">
        <v>3.6286446515109998</v>
      </c>
      <c r="P145" s="27">
        <v>3.76783776842584</v>
      </c>
      <c r="Q145" s="27">
        <v>3.7951661714531899</v>
      </c>
      <c r="R145" s="27">
        <v>3.7739755357721601</v>
      </c>
      <c r="S145" s="27">
        <v>3.6769043405007</v>
      </c>
      <c r="T145" s="27">
        <v>3.5784128545081302</v>
      </c>
    </row>
    <row r="146" spans="1:20">
      <c r="A146" s="27" t="s">
        <v>408</v>
      </c>
    </row>
    <row r="147" spans="1:20">
      <c r="A147" s="27" t="s">
        <v>406</v>
      </c>
      <c r="B147" s="27">
        <v>0.68384929532485395</v>
      </c>
      <c r="C147" s="27">
        <v>0.92936682484050603</v>
      </c>
      <c r="D147" s="27">
        <v>1.15857642519572</v>
      </c>
      <c r="E147" s="27">
        <v>1.28208737097864</v>
      </c>
      <c r="F147" s="27">
        <v>1.33933727470036</v>
      </c>
      <c r="G147" s="27">
        <v>1.91309149300341</v>
      </c>
      <c r="H147" s="27">
        <v>2.3819549321939899</v>
      </c>
      <c r="I147" s="27">
        <v>2.6101035272674902</v>
      </c>
      <c r="J147" s="27">
        <v>2.82325766135384</v>
      </c>
      <c r="K147" s="27">
        <v>3.1794157183940199</v>
      </c>
      <c r="L147" s="27">
        <v>3.34142673449526</v>
      </c>
      <c r="M147" s="27">
        <v>3.5400757639692899</v>
      </c>
      <c r="N147" s="27">
        <v>3.8959563481365</v>
      </c>
      <c r="O147" s="27">
        <v>4.39603726090112</v>
      </c>
      <c r="P147" s="27">
        <v>4.7119413828184902</v>
      </c>
      <c r="Q147" s="27">
        <v>4.7768959694158601</v>
      </c>
      <c r="R147" s="27">
        <v>5.2425777379893903</v>
      </c>
      <c r="S147" s="27">
        <v>5.5349509828565999</v>
      </c>
      <c r="T147" s="27">
        <v>5.8498560542563602</v>
      </c>
    </row>
    <row r="148" spans="1:20">
      <c r="A148" s="27" t="s">
        <v>385</v>
      </c>
      <c r="B148" s="27">
        <v>138.078199088498</v>
      </c>
      <c r="C148" s="27">
        <v>196.289275344396</v>
      </c>
      <c r="D148" s="27">
        <v>227.15669436546699</v>
      </c>
      <c r="E148" s="27">
        <v>239.624524183994</v>
      </c>
      <c r="F148" s="27">
        <v>257.05249105722902</v>
      </c>
      <c r="G148" s="27">
        <v>278.05332509486902</v>
      </c>
      <c r="H148" s="27">
        <v>291.540971173667</v>
      </c>
      <c r="I148" s="27">
        <v>305.722990119423</v>
      </c>
      <c r="J148" s="27">
        <v>347.09126077865398</v>
      </c>
      <c r="K148" s="27">
        <v>349.69860131447501</v>
      </c>
      <c r="L148" s="27">
        <v>389.05395232762601</v>
      </c>
      <c r="M148" s="27">
        <v>445.95946852446798</v>
      </c>
      <c r="N148" s="27">
        <v>482.295535542599</v>
      </c>
      <c r="O148" s="27">
        <v>515.00464469889403</v>
      </c>
      <c r="P148" s="27">
        <v>549.97598188562802</v>
      </c>
      <c r="Q148" s="27">
        <v>596.01418805562696</v>
      </c>
      <c r="R148" s="27">
        <v>643.87474622065702</v>
      </c>
      <c r="S148" s="27">
        <v>673.72976017364601</v>
      </c>
      <c r="T148" s="27">
        <v>700.55832847953695</v>
      </c>
    </row>
    <row r="149" spans="1:20">
      <c r="A149" s="27" t="s">
        <v>391</v>
      </c>
      <c r="I149" s="27">
        <v>6.6871060331627996</v>
      </c>
      <c r="J149" s="27">
        <v>6.7000730967689703</v>
      </c>
      <c r="K149" s="27">
        <v>6.5993911413260102</v>
      </c>
      <c r="L149" s="27">
        <v>6.4665041809678199</v>
      </c>
      <c r="M149" s="27">
        <v>6.3304588639631296</v>
      </c>
      <c r="N149" s="27">
        <v>6.7446162971083696</v>
      </c>
      <c r="O149" s="27">
        <v>7.0308335671216904</v>
      </c>
      <c r="P149" s="27">
        <v>7.5400822114333401</v>
      </c>
      <c r="Q149" s="27">
        <v>8.1465119484549096</v>
      </c>
      <c r="R149" s="27">
        <v>8.0845930106518509</v>
      </c>
      <c r="S149" s="27">
        <v>8.5267992695503203</v>
      </c>
      <c r="T149" s="27">
        <v>8.7989929875053701</v>
      </c>
    </row>
    <row r="150" spans="1:20">
      <c r="A150" s="27" t="s">
        <v>136</v>
      </c>
    </row>
    <row r="151" spans="1:20">
      <c r="A151" s="27" t="s">
        <v>39</v>
      </c>
      <c r="B151" s="27">
        <v>2.1670792240000001</v>
      </c>
      <c r="C151" s="27">
        <v>2.9263721829999998</v>
      </c>
      <c r="D151" s="27">
        <v>3.7574481369999999</v>
      </c>
      <c r="E151" s="27">
        <v>4.3486282430000003</v>
      </c>
      <c r="F151" s="27">
        <v>4.9631328110000004</v>
      </c>
      <c r="G151" s="27">
        <v>5.6336700000000004</v>
      </c>
      <c r="H151" s="27">
        <v>6.094113997</v>
      </c>
      <c r="I151" s="27">
        <v>6.3046437280000003</v>
      </c>
      <c r="J151" s="27">
        <v>6.5536969310000002</v>
      </c>
      <c r="K151" s="27">
        <v>6.8127370369999998</v>
      </c>
      <c r="L151" s="27">
        <v>7.2195880570000002</v>
      </c>
      <c r="M151" s="27">
        <v>7.1268617059999997</v>
      </c>
      <c r="N151" s="27">
        <v>7.1691299869999998</v>
      </c>
      <c r="O151" s="27">
        <v>7.374892827</v>
      </c>
      <c r="P151" s="27">
        <v>7.4695318930000001</v>
      </c>
      <c r="Q151" s="27">
        <v>7.4445926169999996</v>
      </c>
      <c r="R151" s="27">
        <v>7.6507460810000003</v>
      </c>
      <c r="S151" s="27">
        <v>7.6730131039999998</v>
      </c>
      <c r="T151" s="27">
        <v>7.811248237</v>
      </c>
    </row>
    <row r="152" spans="1:20">
      <c r="A152" s="27" t="s">
        <v>397</v>
      </c>
      <c r="B152" s="27">
        <v>0.90778313415112799</v>
      </c>
      <c r="C152" s="27">
        <v>0.91419618817680204</v>
      </c>
      <c r="D152" s="27">
        <v>0.92290102768020799</v>
      </c>
      <c r="E152" s="27">
        <v>0.92991875442412697</v>
      </c>
      <c r="F152" s="27">
        <v>0.96836689069627202</v>
      </c>
      <c r="G152" s="27">
        <v>0.97167294156787298</v>
      </c>
      <c r="H152" s="27">
        <v>0.92181793329460404</v>
      </c>
      <c r="I152" s="27">
        <v>0.887789991149464</v>
      </c>
      <c r="J152" s="27">
        <v>0.92297365351947502</v>
      </c>
      <c r="K152" s="27">
        <v>0.91894305058685899</v>
      </c>
      <c r="L152" s="27">
        <v>0.92467515475155804</v>
      </c>
      <c r="M152" s="27">
        <v>0.91600186871741895</v>
      </c>
      <c r="N152" s="27">
        <v>0.90900960986492696</v>
      </c>
      <c r="O152" s="27">
        <v>0.897590768071028</v>
      </c>
      <c r="P152" s="27">
        <v>0.91466996659431699</v>
      </c>
      <c r="Q152" s="27">
        <v>0.91543608421099398</v>
      </c>
      <c r="R152" s="27">
        <v>0.92229955835380595</v>
      </c>
      <c r="S152" s="27">
        <v>0.93859516440826896</v>
      </c>
      <c r="T152" s="27">
        <v>0.96731593583989495</v>
      </c>
    </row>
    <row r="153" spans="1:20">
      <c r="A153" s="27" t="s">
        <v>140</v>
      </c>
    </row>
    <row r="154" spans="1:20">
      <c r="A154" s="27" t="s">
        <v>383</v>
      </c>
      <c r="B154" s="27">
        <v>15.6477554352239</v>
      </c>
      <c r="C154" s="27">
        <v>17.947740138812101</v>
      </c>
      <c r="D154" s="27">
        <v>18.130824956976799</v>
      </c>
      <c r="E154" s="27">
        <v>18.526304985588101</v>
      </c>
      <c r="F154" s="27">
        <v>18.471395410588698</v>
      </c>
      <c r="G154" s="27">
        <v>18.797774489698799</v>
      </c>
      <c r="H154" s="27">
        <v>19.7764363573197</v>
      </c>
      <c r="I154" s="27">
        <v>19.8570901635829</v>
      </c>
      <c r="J154" s="27">
        <v>19.982655057802202</v>
      </c>
      <c r="K154" s="27">
        <v>19.788919765860602</v>
      </c>
      <c r="L154" s="27">
        <v>19.0994673498972</v>
      </c>
      <c r="M154" s="27">
        <v>18.389141483919001</v>
      </c>
      <c r="N154" s="27">
        <v>17.8446431331712</v>
      </c>
      <c r="O154" s="27">
        <v>18.809274118154001</v>
      </c>
      <c r="P154" s="27">
        <v>18.706496837199801</v>
      </c>
      <c r="Q154" s="27">
        <v>17.740338825435199</v>
      </c>
      <c r="R154" s="27">
        <v>18.1661652642671</v>
      </c>
      <c r="S154" s="27">
        <v>18.679947559560599</v>
      </c>
      <c r="T154" s="27">
        <v>18.474610697359498</v>
      </c>
    </row>
    <row r="155" spans="1:20">
      <c r="A155" s="27" t="s">
        <v>393</v>
      </c>
      <c r="B155" s="27">
        <v>143.15787319539101</v>
      </c>
      <c r="C155" s="27">
        <v>166.07583659468401</v>
      </c>
      <c r="D155" s="27">
        <v>171.980054099429</v>
      </c>
      <c r="E155" s="27">
        <v>170.778030457668</v>
      </c>
      <c r="F155" s="27">
        <v>168.96233314506699</v>
      </c>
      <c r="G155" s="27">
        <v>161.2278019634</v>
      </c>
      <c r="H155" s="27">
        <v>166.47708860585999</v>
      </c>
      <c r="I155" s="27">
        <v>162.26475744564601</v>
      </c>
      <c r="J155" s="27">
        <v>185.45040598478701</v>
      </c>
      <c r="K155" s="27">
        <v>184.15315764212301</v>
      </c>
      <c r="L155" s="27">
        <v>178.139112793587</v>
      </c>
      <c r="M155" s="27">
        <v>176.82915635902901</v>
      </c>
      <c r="N155" s="27">
        <v>180.76029393728399</v>
      </c>
      <c r="O155" s="27">
        <v>180.59470659902499</v>
      </c>
      <c r="P155" s="27">
        <v>192.79006353538301</v>
      </c>
      <c r="Q155" s="27">
        <v>198.13822011090801</v>
      </c>
      <c r="R155" s="27">
        <v>203.95904528838099</v>
      </c>
      <c r="S155" s="27">
        <v>210.193369656089</v>
      </c>
      <c r="T155" s="27">
        <v>218.365411544756</v>
      </c>
    </row>
    <row r="156" spans="1:20">
      <c r="A156" s="27" t="s">
        <v>395</v>
      </c>
      <c r="B156" s="27">
        <v>0.50309324610051198</v>
      </c>
      <c r="C156" s="27">
        <v>0.51973380164525396</v>
      </c>
      <c r="D156" s="27">
        <v>0.56452351668857903</v>
      </c>
      <c r="E156" s="27">
        <v>0.55914965317276399</v>
      </c>
      <c r="F156" s="27">
        <v>0.56089920940152604</v>
      </c>
      <c r="G156" s="27">
        <v>0.56208844932464597</v>
      </c>
      <c r="H156" s="27">
        <v>0.55555304642376302</v>
      </c>
      <c r="I156" s="27">
        <v>0.57203393465263297</v>
      </c>
      <c r="J156" s="27">
        <v>0.566971128788332</v>
      </c>
      <c r="K156" s="27">
        <v>0.57297683100911401</v>
      </c>
      <c r="L156" s="27">
        <v>0.56650709638269903</v>
      </c>
      <c r="M156" s="27">
        <v>0.56752576887973405</v>
      </c>
      <c r="N156" s="27">
        <v>0.56135603700057801</v>
      </c>
      <c r="O156" s="27">
        <v>0.56832508190457598</v>
      </c>
      <c r="P156" s="27">
        <v>0.56024411031096299</v>
      </c>
      <c r="Q156" s="27">
        <v>0.54503198518107399</v>
      </c>
      <c r="R156" s="27">
        <v>0.55745918788082405</v>
      </c>
      <c r="S156" s="27">
        <v>0.55823902593390695</v>
      </c>
      <c r="T156" s="27">
        <v>0.56014067554351898</v>
      </c>
    </row>
    <row r="157" spans="1:20">
      <c r="A157" s="27" t="s">
        <v>418</v>
      </c>
      <c r="S157" s="27">
        <v>234.973964234991</v>
      </c>
    </row>
    <row r="158" spans="1:20">
      <c r="A158" s="27" t="s">
        <v>138</v>
      </c>
    </row>
    <row r="159" spans="1:20">
      <c r="A159" s="27" t="s">
        <v>412</v>
      </c>
      <c r="H159" s="27">
        <v>0.26633742045258602</v>
      </c>
      <c r="I159" s="27">
        <v>0.31297656084091102</v>
      </c>
      <c r="J159" s="27">
        <v>0.31767448800121201</v>
      </c>
      <c r="K159" s="27">
        <v>0.33736501016884102</v>
      </c>
      <c r="L159" s="27">
        <v>0.34778713588815802</v>
      </c>
      <c r="M159" s="27">
        <v>0.35151766350992703</v>
      </c>
      <c r="N159" s="27">
        <v>0.33170025301626299</v>
      </c>
      <c r="O159" s="27">
        <v>0.34893056605614198</v>
      </c>
      <c r="P159" s="27">
        <v>0.35928549646970498</v>
      </c>
      <c r="Q159" s="27">
        <v>0.36576798182131798</v>
      </c>
      <c r="R159" s="27">
        <v>0.37561046378449398</v>
      </c>
      <c r="S159" s="27">
        <v>0.36886348909751199</v>
      </c>
      <c r="T159" s="27">
        <v>0.36740690589031799</v>
      </c>
    </row>
    <row r="160" spans="1:20">
      <c r="A160" s="27" t="s">
        <v>410</v>
      </c>
      <c r="B160" s="27">
        <v>69.316473013361204</v>
      </c>
      <c r="C160" s="27">
        <v>108.825109263171</v>
      </c>
      <c r="D160" s="27">
        <v>118.423623752105</v>
      </c>
      <c r="E160" s="27">
        <v>141.664724590113</v>
      </c>
      <c r="F160" s="27">
        <v>137.43718994617899</v>
      </c>
      <c r="G160" s="27">
        <v>150.24706041799899</v>
      </c>
      <c r="H160" s="27">
        <v>164.537605588074</v>
      </c>
      <c r="I160" s="27">
        <v>177.658997030216</v>
      </c>
      <c r="J160" s="27">
        <v>186.11537861662501</v>
      </c>
      <c r="K160" s="27">
        <v>201.147512987738</v>
      </c>
      <c r="L160" s="27">
        <v>228.45939122014499</v>
      </c>
      <c r="M160" s="27">
        <v>265.84932509136502</v>
      </c>
      <c r="N160" s="27">
        <v>314.62891425111297</v>
      </c>
      <c r="O160" s="27">
        <v>342.13587030265899</v>
      </c>
      <c r="P160" s="27">
        <v>407.55817554040698</v>
      </c>
      <c r="Q160" s="27">
        <v>411.83323548046201</v>
      </c>
      <c r="R160" s="27">
        <v>488.42479316657602</v>
      </c>
      <c r="S160" s="27">
        <v>537.12667496173196</v>
      </c>
      <c r="T160" s="27">
        <v>591.27101444546497</v>
      </c>
    </row>
    <row r="161" spans="1:20">
      <c r="A161" s="27" t="s">
        <v>435</v>
      </c>
    </row>
    <row r="162" spans="1:20">
      <c r="A162" s="27" t="s">
        <v>416</v>
      </c>
      <c r="B162" s="27">
        <v>2.7316018076002302</v>
      </c>
      <c r="C162" s="27">
        <v>4.0449138936929998</v>
      </c>
      <c r="D162" s="27">
        <v>6.5485888539520598</v>
      </c>
      <c r="E162" s="27">
        <v>7.01619050177246</v>
      </c>
      <c r="F162" s="27">
        <v>7.3152487276988802</v>
      </c>
      <c r="G162" s="27">
        <v>7.5281178160086899</v>
      </c>
      <c r="H162" s="27">
        <v>8.2463126198589407</v>
      </c>
      <c r="I162" s="27">
        <v>9.2612079596593802</v>
      </c>
      <c r="J162" s="27">
        <v>9.8832532314375801</v>
      </c>
      <c r="K162" s="27">
        <v>10.195031551045499</v>
      </c>
      <c r="L162" s="27">
        <v>10.5776485838425</v>
      </c>
      <c r="M162" s="27">
        <v>11.119668249920901</v>
      </c>
      <c r="N162" s="27">
        <v>12.055133779901899</v>
      </c>
      <c r="O162" s="27">
        <v>12.6105229428446</v>
      </c>
      <c r="P162" s="27">
        <v>13.402288841703299</v>
      </c>
      <c r="Q162" s="27">
        <v>13.853136415520201</v>
      </c>
      <c r="R162" s="27">
        <v>15.1224823451729</v>
      </c>
      <c r="S162" s="27">
        <v>16.029552664259601</v>
      </c>
      <c r="T162" s="27">
        <v>16.226611040104999</v>
      </c>
    </row>
    <row r="163" spans="1:20">
      <c r="A163" s="27" t="s">
        <v>399</v>
      </c>
      <c r="B163" s="27">
        <v>46.340390065088201</v>
      </c>
      <c r="C163" s="27">
        <v>46.683532083817497</v>
      </c>
      <c r="D163" s="27">
        <v>46.697609877716197</v>
      </c>
      <c r="E163" s="27">
        <v>51.4569031162725</v>
      </c>
      <c r="F163" s="27">
        <v>59.292515953303202</v>
      </c>
      <c r="G163" s="27">
        <v>61.669928260690703</v>
      </c>
      <c r="H163" s="27">
        <v>63.558179353165002</v>
      </c>
      <c r="I163" s="27">
        <v>65.264873650487203</v>
      </c>
      <c r="J163" s="27">
        <v>69.390245571250205</v>
      </c>
      <c r="K163" s="27">
        <v>73.331646150166705</v>
      </c>
      <c r="L163" s="27">
        <v>79.764028989533102</v>
      </c>
      <c r="M163" s="27">
        <v>84.670052950126603</v>
      </c>
      <c r="N163" s="27">
        <v>97.306404166408498</v>
      </c>
      <c r="O163" s="27">
        <v>99.141359084425503</v>
      </c>
      <c r="P163" s="27">
        <v>97.707864911124901</v>
      </c>
      <c r="Q163" s="27">
        <v>86.345435138319999</v>
      </c>
      <c r="R163" s="27">
        <v>103.545269316222</v>
      </c>
      <c r="S163" s="27">
        <v>115.854857528878</v>
      </c>
      <c r="T163" s="27">
        <v>109.75101583370299</v>
      </c>
    </row>
    <row r="164" spans="1:20">
      <c r="A164" s="27" t="s">
        <v>401</v>
      </c>
      <c r="B164" s="27">
        <v>9.1496023715550994</v>
      </c>
      <c r="C164" s="27">
        <v>9.4469119903948595</v>
      </c>
      <c r="D164" s="27">
        <v>9.9270847769785693</v>
      </c>
      <c r="E164" s="27">
        <v>10.259885422645</v>
      </c>
      <c r="F164" s="27">
        <v>10.8567075310121</v>
      </c>
      <c r="G164" s="27">
        <v>11.2693355714459</v>
      </c>
      <c r="H164" s="27">
        <v>11.248815201284801</v>
      </c>
      <c r="I164" s="27">
        <v>11.777621108691401</v>
      </c>
      <c r="J164" s="27">
        <v>12.2783873478819</v>
      </c>
      <c r="K164" s="27">
        <v>12.7257614948215</v>
      </c>
      <c r="L164" s="27">
        <v>13.140619651685601</v>
      </c>
      <c r="M164" s="27">
        <v>13.274507012292201</v>
      </c>
      <c r="N164" s="27">
        <v>14.267548177091699</v>
      </c>
      <c r="O164" s="27">
        <v>15.0045678122674</v>
      </c>
      <c r="P164" s="27">
        <v>15.6813859052367</v>
      </c>
      <c r="Q164" s="27">
        <v>15.5500794178243</v>
      </c>
      <c r="R164" s="27">
        <v>15.636631546283001</v>
      </c>
      <c r="S164" s="27">
        <v>15.940919392769599</v>
      </c>
      <c r="T164" s="27">
        <v>16.162385294628798</v>
      </c>
    </row>
    <row r="165" spans="1:20">
      <c r="A165" s="27" t="s">
        <v>387</v>
      </c>
      <c r="B165" s="27">
        <v>2.4220669834995001</v>
      </c>
      <c r="C165" s="27">
        <v>4.2046679932180204</v>
      </c>
      <c r="D165" s="27">
        <v>6.2907357381823203</v>
      </c>
      <c r="E165" s="27">
        <v>7.4735313922567599</v>
      </c>
      <c r="F165" s="27">
        <v>8.8386160266449991</v>
      </c>
      <c r="G165" s="27">
        <v>12.1728878858674</v>
      </c>
      <c r="H165" s="27">
        <v>15.5367246998459</v>
      </c>
      <c r="I165" s="27">
        <v>19.0804592953771</v>
      </c>
      <c r="J165" s="27">
        <v>30.473490326061299</v>
      </c>
      <c r="K165" s="27">
        <v>32.7331483154531</v>
      </c>
      <c r="L165" s="27">
        <v>36.769021998586901</v>
      </c>
      <c r="M165" s="27">
        <v>39.535470978088199</v>
      </c>
      <c r="N165" s="27">
        <v>48.8334866396373</v>
      </c>
      <c r="O165" s="27">
        <v>52.324033656248197</v>
      </c>
      <c r="P165" s="27">
        <v>55.763295313611202</v>
      </c>
      <c r="Q165" s="27">
        <v>59.971262553470602</v>
      </c>
      <c r="R165" s="27">
        <v>74.925616297205906</v>
      </c>
      <c r="S165" s="27">
        <v>76.259177959986502</v>
      </c>
      <c r="T165" s="27">
        <v>88.809806427042801</v>
      </c>
    </row>
    <row r="166" spans="1:20">
      <c r="A166" s="27" t="s">
        <v>389</v>
      </c>
      <c r="B166" s="27">
        <v>1.0315092462453499</v>
      </c>
      <c r="C166" s="27">
        <v>1.04714026601195</v>
      </c>
      <c r="D166" s="27">
        <v>1.0662061597763599</v>
      </c>
      <c r="E166" s="27">
        <v>1.08477511287418</v>
      </c>
      <c r="F166" s="27">
        <v>1.16434099778844</v>
      </c>
      <c r="G166" s="27">
        <v>1.14846084527925</v>
      </c>
      <c r="H166" s="27">
        <v>1.2223850493314701</v>
      </c>
      <c r="I166" s="27">
        <v>1.1761057548529801</v>
      </c>
      <c r="J166" s="27">
        <v>1.1945487032115101</v>
      </c>
      <c r="K166" s="27">
        <v>1.2097799812972301</v>
      </c>
      <c r="L166" s="27">
        <v>1.24826395891582</v>
      </c>
      <c r="M166" s="27">
        <v>1.3166591116403199</v>
      </c>
      <c r="N166" s="27">
        <v>1.3282402247865901</v>
      </c>
      <c r="O166" s="27">
        <v>1.3570657215178401</v>
      </c>
      <c r="P166" s="27">
        <v>1.46933989568598</v>
      </c>
      <c r="Q166" s="27">
        <v>1.37074759736617</v>
      </c>
      <c r="R166" s="27">
        <v>1.41013509954685</v>
      </c>
      <c r="S166" s="27">
        <v>1.45927175813657</v>
      </c>
      <c r="T166" s="27">
        <v>1.4447896675752001</v>
      </c>
    </row>
    <row r="167" spans="1:20">
      <c r="A167" s="27" t="s">
        <v>47</v>
      </c>
    </row>
    <row r="168" spans="1:20">
      <c r="A168" s="27" t="s">
        <v>420</v>
      </c>
      <c r="B168" s="27">
        <v>1.67387842601881</v>
      </c>
      <c r="C168" s="27">
        <v>1.7329689887170601</v>
      </c>
      <c r="D168" s="27">
        <v>1.9483692575707301</v>
      </c>
      <c r="E168" s="27">
        <v>2.0511335385345899</v>
      </c>
      <c r="F168" s="27">
        <v>2.2034334857854101</v>
      </c>
      <c r="G168" s="27">
        <v>2.3134933246423399</v>
      </c>
      <c r="H168" s="27">
        <v>2.8665131729246598</v>
      </c>
      <c r="I168" s="27">
        <v>3.11779741213731</v>
      </c>
      <c r="J168" s="27">
        <v>3.4000910593026501</v>
      </c>
      <c r="K168" s="27">
        <v>3.36705237224897</v>
      </c>
      <c r="L168" s="27">
        <v>3.3395908725718901</v>
      </c>
      <c r="M168" s="27">
        <v>3.4146854269620301</v>
      </c>
      <c r="N168" s="27">
        <v>3.6200475030538199</v>
      </c>
      <c r="O168" s="27">
        <v>3.84542360242345</v>
      </c>
      <c r="P168" s="27">
        <v>4.2870957174308799</v>
      </c>
      <c r="Q168" s="27">
        <v>4.4264473813405401</v>
      </c>
      <c r="R168" s="27">
        <v>4.4412904155325901</v>
      </c>
      <c r="S168" s="27">
        <v>4.6632291945466298</v>
      </c>
      <c r="T168" s="27">
        <v>5.1100476226984197</v>
      </c>
    </row>
    <row r="169" spans="1:20">
      <c r="A169" s="27" t="s">
        <v>425</v>
      </c>
    </row>
    <row r="170" spans="1:20">
      <c r="A170" s="27" t="s">
        <v>431</v>
      </c>
      <c r="B170" s="27">
        <v>167.30041597334699</v>
      </c>
      <c r="C170" s="27">
        <v>172.767691812468</v>
      </c>
      <c r="D170" s="27">
        <v>177.69899757267399</v>
      </c>
      <c r="E170" s="27">
        <v>180.12193146971799</v>
      </c>
      <c r="F170" s="27">
        <v>183.53460981022101</v>
      </c>
      <c r="G170" s="27">
        <v>184.57377205629101</v>
      </c>
      <c r="H170" s="27">
        <v>188.621686227922</v>
      </c>
      <c r="I170" s="27">
        <v>191.743409926863</v>
      </c>
      <c r="J170" s="27">
        <v>194.50290202475799</v>
      </c>
      <c r="K170" s="27">
        <v>190.03632791785799</v>
      </c>
      <c r="L170" s="27">
        <v>187.72605735128499</v>
      </c>
      <c r="M170" s="27">
        <v>193.84180800477299</v>
      </c>
      <c r="N170" s="27">
        <v>188.71021141971201</v>
      </c>
      <c r="O170" s="27">
        <v>192.231286896884</v>
      </c>
      <c r="P170" s="27">
        <v>202.41426483435799</v>
      </c>
      <c r="Q170" s="27">
        <v>213.07845752652</v>
      </c>
      <c r="R170" s="27">
        <v>215.90842101532499</v>
      </c>
      <c r="S170" s="27">
        <v>221.08716541313601</v>
      </c>
      <c r="T170" s="27">
        <v>224.07783169755299</v>
      </c>
    </row>
    <row r="171" spans="1:20">
      <c r="A171" s="27" t="s">
        <v>433</v>
      </c>
      <c r="B171" s="27">
        <v>4.4046226038309797</v>
      </c>
      <c r="C171" s="27">
        <v>9.1934364938303705</v>
      </c>
      <c r="D171" s="27">
        <v>11.983322142924299</v>
      </c>
      <c r="E171" s="27">
        <v>11.901105960576199</v>
      </c>
      <c r="F171" s="27">
        <v>11.106349815530599</v>
      </c>
      <c r="G171" s="27">
        <v>12.8169560784273</v>
      </c>
      <c r="H171" s="27">
        <v>16.947233413143898</v>
      </c>
      <c r="I171" s="27">
        <v>16.514197530110899</v>
      </c>
      <c r="J171" s="27">
        <v>22.753173973767598</v>
      </c>
      <c r="K171" s="27">
        <v>24.792638021419702</v>
      </c>
      <c r="L171" s="27">
        <v>24.093080517668302</v>
      </c>
      <c r="M171" s="27">
        <v>28.485786153840401</v>
      </c>
      <c r="N171" s="27">
        <v>32.427719992758398</v>
      </c>
      <c r="O171" s="27">
        <v>33.096423112817398</v>
      </c>
      <c r="P171" s="27">
        <v>35.979663062199997</v>
      </c>
      <c r="Q171" s="27">
        <v>34.162193918103704</v>
      </c>
      <c r="R171" s="27">
        <v>68.292190965820097</v>
      </c>
      <c r="S171" s="27">
        <v>74.377738154965698</v>
      </c>
      <c r="T171" s="27">
        <v>77.128150546605696</v>
      </c>
    </row>
    <row r="172" spans="1:20">
      <c r="A172" s="27" t="s">
        <v>429</v>
      </c>
      <c r="B172" s="27">
        <v>2.87706522853941</v>
      </c>
      <c r="C172" s="27">
        <v>3.1957190309911598</v>
      </c>
      <c r="D172" s="27">
        <v>3.4399009098448601</v>
      </c>
      <c r="E172" s="27">
        <v>3.7127308652962201</v>
      </c>
      <c r="F172" s="27">
        <v>4.1881397177633701</v>
      </c>
      <c r="G172" s="27">
        <v>4.5101369883102604</v>
      </c>
      <c r="H172" s="27">
        <v>4.7876990985585302</v>
      </c>
      <c r="I172" s="27">
        <v>5.0193999325847898</v>
      </c>
      <c r="J172" s="27">
        <v>5.1040181786117103</v>
      </c>
      <c r="K172" s="27">
        <v>5.2707866301845598</v>
      </c>
      <c r="L172" s="27">
        <v>5.5944825714844599</v>
      </c>
      <c r="M172" s="27">
        <v>5.9554796993336803</v>
      </c>
      <c r="N172" s="27">
        <v>6.2533567173487299</v>
      </c>
      <c r="O172" s="27">
        <v>6.6825987149946897</v>
      </c>
      <c r="P172" s="27">
        <v>7.3360577854468598</v>
      </c>
      <c r="Q172" s="27">
        <v>7.72110393461681</v>
      </c>
      <c r="R172" s="27">
        <v>8.1380096825269703</v>
      </c>
      <c r="S172" s="27">
        <v>8.9186282691809105</v>
      </c>
      <c r="T172" s="27">
        <v>9.5400345893401504</v>
      </c>
    </row>
    <row r="173" spans="1:20">
      <c r="A173" s="27" t="s">
        <v>49</v>
      </c>
      <c r="B173" s="27">
        <v>0.91736099800000004</v>
      </c>
      <c r="C173" s="27">
        <v>0.91716948799999998</v>
      </c>
      <c r="D173" s="27">
        <v>0.90955061599999998</v>
      </c>
      <c r="E173" s="27">
        <v>0.91025451999999996</v>
      </c>
      <c r="F173" s="27">
        <v>0.905826346</v>
      </c>
      <c r="G173" s="27">
        <v>0.90702039899999998</v>
      </c>
      <c r="H173" s="27">
        <v>0.89152719800000002</v>
      </c>
      <c r="I173" s="27">
        <v>0.90549395399999999</v>
      </c>
      <c r="J173" s="27">
        <v>0.90194169999999996</v>
      </c>
      <c r="K173" s="27">
        <v>0.92672194100000005</v>
      </c>
      <c r="L173" s="27">
        <v>0.90948689000000005</v>
      </c>
      <c r="M173" s="27">
        <v>0.89615370900000002</v>
      </c>
      <c r="N173" s="27">
        <v>0.86720479299999997</v>
      </c>
      <c r="O173" s="27">
        <v>0.85816520799999996</v>
      </c>
      <c r="P173" s="27">
        <v>0.84232803899999997</v>
      </c>
      <c r="Q173" s="27">
        <v>0.83822698600000001</v>
      </c>
      <c r="R173" s="27">
        <v>0.84937127199999995</v>
      </c>
      <c r="S173" s="27">
        <v>0.83169268600000001</v>
      </c>
      <c r="T173" s="27">
        <v>0.82537238000000002</v>
      </c>
    </row>
    <row r="174" spans="1:20">
      <c r="A174" s="27" t="s">
        <v>121</v>
      </c>
    </row>
    <row r="175" spans="1:20">
      <c r="A175" s="27" t="s">
        <v>50</v>
      </c>
      <c r="B175" s="27">
        <v>9.0992398960000003</v>
      </c>
      <c r="C175" s="27">
        <v>9.1843318959999998</v>
      </c>
      <c r="D175" s="27">
        <v>9.0536513759999995</v>
      </c>
      <c r="E175" s="27">
        <v>9.0880988810000005</v>
      </c>
      <c r="F175" s="27">
        <v>9.3845484189999997</v>
      </c>
      <c r="G175" s="27">
        <v>9.3287330470000001</v>
      </c>
      <c r="H175" s="27">
        <v>9.1178646959999998</v>
      </c>
      <c r="I175" s="27">
        <v>9.1714642770000001</v>
      </c>
      <c r="J175" s="27">
        <v>9.1111786929999994</v>
      </c>
      <c r="K175" s="27">
        <v>9.1100583959999994</v>
      </c>
      <c r="L175" s="27">
        <v>8.9918573940000002</v>
      </c>
      <c r="M175" s="27">
        <v>8.896433343</v>
      </c>
      <c r="N175" s="27">
        <v>8.6816702840000008</v>
      </c>
      <c r="O175" s="27">
        <v>8.7833720359999994</v>
      </c>
      <c r="P175" s="27">
        <v>8.752078311</v>
      </c>
      <c r="Q175" s="27">
        <v>8.9220768580000005</v>
      </c>
      <c r="R175" s="27">
        <v>9.0126088880000008</v>
      </c>
      <c r="S175" s="27">
        <v>8.9725260220000003</v>
      </c>
      <c r="T175" s="27">
        <v>8.7636161430000001</v>
      </c>
    </row>
    <row r="176" spans="1:20">
      <c r="A176" s="27" t="s">
        <v>422</v>
      </c>
      <c r="B176" s="27">
        <v>9.9022741652752195</v>
      </c>
      <c r="C176" s="27">
        <v>10.311113725915501</v>
      </c>
      <c r="D176" s="27">
        <v>10.918347793897601</v>
      </c>
      <c r="E176" s="27">
        <v>11.5160692199834</v>
      </c>
      <c r="F176" s="27">
        <v>11.860474796016399</v>
      </c>
      <c r="G176" s="27">
        <v>12.732682642215901</v>
      </c>
      <c r="H176" s="27">
        <v>13.0066061477148</v>
      </c>
      <c r="I176" s="27">
        <v>14.1161763707675</v>
      </c>
      <c r="J176" s="27">
        <v>14.4495555954192</v>
      </c>
      <c r="K176" s="27">
        <v>14.601408418300201</v>
      </c>
      <c r="L176" s="27">
        <v>14.803954551169101</v>
      </c>
      <c r="M176" s="27">
        <v>15.2216480044753</v>
      </c>
      <c r="N176" s="27">
        <v>15.854577318015499</v>
      </c>
      <c r="O176" s="27">
        <v>16.6189981481558</v>
      </c>
      <c r="P176" s="27">
        <v>17.216637769734099</v>
      </c>
      <c r="Q176" s="27">
        <v>19.8030958206921</v>
      </c>
      <c r="R176" s="27">
        <v>22.529939517603001</v>
      </c>
      <c r="S176" s="27">
        <v>24.6281041413949</v>
      </c>
      <c r="T176" s="27">
        <v>25.788646764660601</v>
      </c>
    </row>
    <row r="177" spans="1:20">
      <c r="A177" s="27" t="s">
        <v>427</v>
      </c>
      <c r="B177" s="27">
        <v>1.4657611260000001</v>
      </c>
      <c r="C177" s="27">
        <v>1.4650093120000001</v>
      </c>
      <c r="D177" s="27">
        <v>1.4735175190000001</v>
      </c>
      <c r="E177" s="27">
        <v>1.455479287</v>
      </c>
      <c r="F177" s="27">
        <v>1.4489197410000001</v>
      </c>
      <c r="G177" s="27">
        <v>1.43466</v>
      </c>
      <c r="H177" s="27">
        <v>1.4403460669999999</v>
      </c>
      <c r="I177" s="27">
        <v>1.469102905</v>
      </c>
      <c r="J177" s="27">
        <v>1.468961789</v>
      </c>
      <c r="K177" s="27">
        <v>1.4990388459999999</v>
      </c>
      <c r="L177" s="27">
        <v>1.510634789</v>
      </c>
      <c r="M177" s="27">
        <v>1.5350004930000001</v>
      </c>
      <c r="N177" s="27">
        <v>1.4847000610000001</v>
      </c>
      <c r="O177" s="27">
        <v>1.5078904559999999</v>
      </c>
      <c r="P177" s="27">
        <v>1.4907087080000001</v>
      </c>
      <c r="Q177" s="27">
        <v>1.4593216339999999</v>
      </c>
      <c r="R177" s="27">
        <v>1.5026385739999999</v>
      </c>
      <c r="S177" s="27">
        <v>1.4859147399999999</v>
      </c>
      <c r="T177" s="27">
        <v>1.448152758</v>
      </c>
    </row>
    <row r="178" spans="1:20">
      <c r="A178" s="27" t="s">
        <v>123</v>
      </c>
    </row>
    <row r="179" spans="1:20">
      <c r="A179" s="27" t="s">
        <v>144</v>
      </c>
    </row>
    <row r="180" spans="1:20">
      <c r="A180" s="27" t="s">
        <v>438</v>
      </c>
      <c r="B180" s="27">
        <v>0.10327169794287699</v>
      </c>
      <c r="C180" s="27">
        <v>0.10293804150158101</v>
      </c>
      <c r="D180" s="27">
        <v>0.108588456690972</v>
      </c>
      <c r="E180" s="27">
        <v>0.104375429336914</v>
      </c>
      <c r="F180" s="27">
        <v>8.9468288981543007E-2</v>
      </c>
      <c r="G180" s="27">
        <v>9.8506535054892305E-2</v>
      </c>
      <c r="H180" s="27">
        <v>0.115566615264454</v>
      </c>
      <c r="I180" s="27">
        <v>0.105544623013684</v>
      </c>
      <c r="J180" s="27">
        <v>0.101853133871634</v>
      </c>
      <c r="K180" s="27">
        <v>0.106971916418845</v>
      </c>
      <c r="L180" s="27">
        <v>0.115330905724331</v>
      </c>
      <c r="M180" s="27">
        <v>0.13459341150287801</v>
      </c>
      <c r="N180" s="27">
        <v>0.147394984979521</v>
      </c>
      <c r="O180" s="27">
        <v>0.15306343183031901</v>
      </c>
      <c r="P180" s="27">
        <v>0.19294621054894701</v>
      </c>
      <c r="Q180" s="27">
        <v>0.150413423113164</v>
      </c>
      <c r="R180" s="27">
        <v>0.17156831284548399</v>
      </c>
      <c r="S180" s="27">
        <v>0.19156874060367901</v>
      </c>
      <c r="T180" s="27">
        <v>0.20016841757618201</v>
      </c>
    </row>
    <row r="181" spans="1:20">
      <c r="A181" s="27" t="s">
        <v>146</v>
      </c>
    </row>
    <row r="182" spans="1:20">
      <c r="A182" s="27" t="s">
        <v>440</v>
      </c>
      <c r="B182" s="27">
        <v>5.5501450504073997</v>
      </c>
      <c r="C182" s="27">
        <v>6.1910628132922403</v>
      </c>
      <c r="D182" s="27">
        <v>6.5891370916366503</v>
      </c>
      <c r="E182" s="27">
        <v>7.3453197819853102</v>
      </c>
      <c r="F182" s="27">
        <v>7.8133751132793696</v>
      </c>
      <c r="G182" s="27">
        <v>8.1549548602974191</v>
      </c>
      <c r="H182" s="27">
        <v>9.9585381454849209</v>
      </c>
      <c r="I182" s="27">
        <v>10.503728068812</v>
      </c>
      <c r="J182" s="27">
        <v>10.599566460523601</v>
      </c>
      <c r="K182" s="27">
        <v>10.853129852067999</v>
      </c>
      <c r="L182" s="27">
        <v>11.3821543278377</v>
      </c>
      <c r="M182" s="27">
        <v>11.803337981587999</v>
      </c>
      <c r="N182" s="27">
        <v>13.6330367258303</v>
      </c>
      <c r="O182" s="27">
        <v>14.246657951130199</v>
      </c>
      <c r="P182" s="27">
        <v>15.818771237369701</v>
      </c>
      <c r="Q182" s="27">
        <v>18.942165018165301</v>
      </c>
      <c r="R182" s="27">
        <v>20.746309321421101</v>
      </c>
      <c r="S182" s="27">
        <v>24.3460900781247</v>
      </c>
      <c r="T182" s="27">
        <v>25.2760426743233</v>
      </c>
    </row>
    <row r="183" spans="1:20">
      <c r="A183" s="27" t="s">
        <v>444</v>
      </c>
      <c r="B183" s="27">
        <v>0.493144168334049</v>
      </c>
      <c r="C183" s="27">
        <v>0.48532193004658303</v>
      </c>
      <c r="D183" s="27">
        <v>0.54661725485053603</v>
      </c>
      <c r="E183" s="27">
        <v>0.54606477576449297</v>
      </c>
      <c r="F183" s="27">
        <v>0.54560390873364695</v>
      </c>
      <c r="G183" s="27">
        <v>0.54244601037655005</v>
      </c>
      <c r="H183" s="27">
        <v>0.52377391984740895</v>
      </c>
      <c r="I183" s="27">
        <v>0.51731151160450795</v>
      </c>
      <c r="J183" s="27">
        <v>0.51799698090413704</v>
      </c>
      <c r="K183" s="27">
        <v>0.51359250609769402</v>
      </c>
      <c r="L183" s="27">
        <v>0.50971221735671002</v>
      </c>
      <c r="M183" s="27">
        <v>0.50250626933291098</v>
      </c>
      <c r="N183" s="27">
        <v>0.497787823974354</v>
      </c>
      <c r="O183" s="27">
        <v>0.49958158308897699</v>
      </c>
      <c r="P183" s="27">
        <v>0.51710579507909105</v>
      </c>
      <c r="Q183" s="27">
        <v>0.51904872084669396</v>
      </c>
      <c r="R183" s="27">
        <v>0.52520633442940601</v>
      </c>
      <c r="S183" s="27">
        <v>0.54727196642363496</v>
      </c>
      <c r="T183" s="27">
        <v>0.56262189182000699</v>
      </c>
    </row>
    <row r="184" spans="1:20">
      <c r="A184" s="27" t="s">
        <v>450</v>
      </c>
      <c r="B184" s="27">
        <v>0.95903762757059996</v>
      </c>
      <c r="C184" s="27">
        <v>1.0610902699928899</v>
      </c>
      <c r="D184" s="27">
        <v>1.15223739304594</v>
      </c>
      <c r="E184" s="27">
        <v>1.2182515005468699</v>
      </c>
      <c r="F184" s="27">
        <v>1.28054059390366</v>
      </c>
      <c r="G184" s="27">
        <v>1.3123111475009399</v>
      </c>
      <c r="H184" s="27">
        <v>1.3301245996161299</v>
      </c>
      <c r="I184" s="27">
        <v>1.31895581240919</v>
      </c>
      <c r="J184" s="27">
        <v>1.3051288491481201</v>
      </c>
      <c r="K184" s="27">
        <v>1.31482488126342</v>
      </c>
      <c r="L184" s="27">
        <v>1.3588849164905199</v>
      </c>
      <c r="M184" s="27">
        <v>1.3555656111329999</v>
      </c>
      <c r="N184" s="27">
        <v>1.4100663195633001</v>
      </c>
      <c r="O184" s="27">
        <v>1.40399406236756</v>
      </c>
      <c r="P184" s="27">
        <v>1.41094891009232</v>
      </c>
      <c r="Q184" s="27">
        <v>1.4370072591614</v>
      </c>
      <c r="R184" s="27">
        <v>1.48057226914198</v>
      </c>
      <c r="S184" s="27">
        <v>1.5212295647858201</v>
      </c>
      <c r="T184" s="27">
        <v>1.51971070835047</v>
      </c>
    </row>
    <row r="185" spans="1:20">
      <c r="A185" s="27" t="s">
        <v>452</v>
      </c>
      <c r="B185" s="27">
        <v>8.9536493678985707</v>
      </c>
      <c r="C185" s="27">
        <v>9.4329570687970907</v>
      </c>
      <c r="D185" s="27">
        <v>9.9734683272373204</v>
      </c>
      <c r="E185" s="27">
        <v>10.4160418508935</v>
      </c>
      <c r="F185" s="27">
        <v>12.610537774911201</v>
      </c>
      <c r="G185" s="27">
        <v>13.2516980304943</v>
      </c>
      <c r="H185" s="27">
        <v>13.697116357923299</v>
      </c>
      <c r="I185" s="27">
        <v>14.133420146428801</v>
      </c>
      <c r="J185" s="27">
        <v>14.498888473955001</v>
      </c>
      <c r="K185" s="27">
        <v>14.669885570281499</v>
      </c>
      <c r="L185" s="27">
        <v>15.0662044393288</v>
      </c>
      <c r="M185" s="27">
        <v>15.448763148841699</v>
      </c>
      <c r="N185" s="27">
        <v>15.7297738144925</v>
      </c>
      <c r="O185" s="27">
        <v>15.796650403745399</v>
      </c>
      <c r="P185" s="27">
        <v>16.663628010450001</v>
      </c>
      <c r="Q185" s="27">
        <v>16.994943923919902</v>
      </c>
      <c r="R185" s="27">
        <v>17.5006961082488</v>
      </c>
      <c r="S185" s="27">
        <v>17.8537229608594</v>
      </c>
      <c r="T185" s="27">
        <v>17.880673780261102</v>
      </c>
    </row>
    <row r="186" spans="1:20">
      <c r="A186" s="27" t="s">
        <v>442</v>
      </c>
      <c r="B186" s="27">
        <v>0.52299759696939097</v>
      </c>
      <c r="C186" s="27">
        <v>0.526721221641273</v>
      </c>
      <c r="D186" s="27">
        <v>0.53233513527227905</v>
      </c>
      <c r="E186" s="27">
        <v>0.53530185889853099</v>
      </c>
      <c r="F186" s="27">
        <v>0.53800790342794602</v>
      </c>
      <c r="G186" s="27">
        <v>0.54238234534128305</v>
      </c>
      <c r="H186" s="27">
        <v>0.738053502538493</v>
      </c>
      <c r="I186" s="27">
        <v>0.72554038248043495</v>
      </c>
      <c r="J186" s="27">
        <v>0.70268817918992899</v>
      </c>
      <c r="K186" s="27">
        <v>0.69780717946668502</v>
      </c>
      <c r="L186" s="27">
        <v>0.71365924424178195</v>
      </c>
      <c r="M186" s="27">
        <v>0.72252054351709605</v>
      </c>
      <c r="N186" s="27">
        <v>0.72487363640756397</v>
      </c>
      <c r="O186" s="27">
        <v>0.70739156585238805</v>
      </c>
      <c r="P186" s="27">
        <v>0.73579773088915001</v>
      </c>
      <c r="Q186" s="27">
        <v>0.75838243021187701</v>
      </c>
      <c r="R186" s="27">
        <v>0.75131589697503998</v>
      </c>
      <c r="S186" s="27">
        <v>0.749237503264511</v>
      </c>
      <c r="T186" s="27">
        <v>0.75059623572899503</v>
      </c>
    </row>
    <row r="187" spans="1:20">
      <c r="A187" s="27" t="s">
        <v>446</v>
      </c>
      <c r="B187" s="27">
        <v>0.73879830062019602</v>
      </c>
      <c r="C187" s="27">
        <v>0.83841832347019596</v>
      </c>
      <c r="D187" s="27">
        <v>0.838299098031968</v>
      </c>
      <c r="E187" s="27">
        <v>0.89364727335705296</v>
      </c>
      <c r="F187" s="27">
        <v>1.01263341706141</v>
      </c>
      <c r="G187" s="27">
        <v>1.10888452223958</v>
      </c>
      <c r="H187" s="27">
        <v>1.2263108580522699</v>
      </c>
      <c r="I187" s="27">
        <v>1.2817308528886699</v>
      </c>
      <c r="J187" s="27">
        <v>1.41747941201389</v>
      </c>
      <c r="K187" s="27">
        <v>1.4666882859044099</v>
      </c>
      <c r="L187" s="27">
        <v>1.39911343612376</v>
      </c>
      <c r="M187" s="27">
        <v>1.5715688857191701</v>
      </c>
      <c r="N187" s="27">
        <v>1.6757625253283099</v>
      </c>
      <c r="O187" s="27">
        <v>1.6708801567898901</v>
      </c>
      <c r="P187" s="27">
        <v>1.7671911803998701</v>
      </c>
      <c r="Q187" s="27">
        <v>1.6788911772587001</v>
      </c>
      <c r="R187" s="27">
        <v>1.81240546453145</v>
      </c>
      <c r="S187" s="27">
        <v>1.85903340416986</v>
      </c>
      <c r="T187" s="27">
        <v>1.87784316623493</v>
      </c>
    </row>
    <row r="188" spans="1:20">
      <c r="A188" s="27" t="s">
        <v>454</v>
      </c>
      <c r="B188" s="27">
        <v>0.94022214800000004</v>
      </c>
      <c r="C188" s="27">
        <v>1.178692971</v>
      </c>
      <c r="D188" s="27">
        <v>1.3585720210000001</v>
      </c>
      <c r="E188" s="27">
        <v>1.5174633820000001</v>
      </c>
      <c r="F188" s="27">
        <v>1.657671667</v>
      </c>
      <c r="G188" s="27">
        <v>1.740092003</v>
      </c>
      <c r="H188" s="27">
        <v>1.838946027</v>
      </c>
      <c r="I188" s="27">
        <v>1.859152672</v>
      </c>
      <c r="J188" s="27">
        <v>1.8291043440000001</v>
      </c>
      <c r="K188" s="27">
        <v>1.8406454619999999</v>
      </c>
      <c r="L188" s="27">
        <v>1.862138166</v>
      </c>
      <c r="M188" s="27">
        <v>1.869116126</v>
      </c>
      <c r="N188" s="27">
        <v>1.8421849130000001</v>
      </c>
      <c r="O188" s="27">
        <v>1.8446620549999999</v>
      </c>
      <c r="P188" s="27">
        <v>1.856510023</v>
      </c>
      <c r="Q188" s="27">
        <v>1.857446806</v>
      </c>
      <c r="R188" s="27">
        <v>1.819995772</v>
      </c>
      <c r="S188" s="27">
        <v>1.8234353809999999</v>
      </c>
      <c r="T188" s="27">
        <v>1.8170393220000001</v>
      </c>
    </row>
    <row r="189" spans="1:20">
      <c r="A189" s="27" t="s">
        <v>458</v>
      </c>
      <c r="B189" s="27">
        <v>0.57461340100056402</v>
      </c>
      <c r="C189" s="27">
        <v>0.57848366540325902</v>
      </c>
      <c r="D189" s="27">
        <v>0.590314610819895</v>
      </c>
      <c r="E189" s="27">
        <v>0.58810723370110796</v>
      </c>
      <c r="F189" s="27">
        <v>0.61965604458666201</v>
      </c>
      <c r="G189" s="27">
        <v>0.63265178389110599</v>
      </c>
      <c r="H189" s="27">
        <v>0.62069336666197295</v>
      </c>
      <c r="I189" s="27">
        <v>0.67054843728186497</v>
      </c>
      <c r="J189" s="27">
        <v>0.66893538719369905</v>
      </c>
      <c r="K189" s="27">
        <v>0.66948498178482296</v>
      </c>
      <c r="L189" s="27">
        <v>0.67634335091388298</v>
      </c>
      <c r="M189" s="27">
        <v>0.69899837819767796</v>
      </c>
      <c r="N189" s="27">
        <v>0.71565688350104595</v>
      </c>
      <c r="O189" s="27">
        <v>0.72375780449614902</v>
      </c>
      <c r="P189" s="27">
        <v>0.75759383060888696</v>
      </c>
      <c r="Q189" s="27">
        <v>0.789664880210452</v>
      </c>
      <c r="R189" s="27">
        <v>0.79806030388212601</v>
      </c>
      <c r="S189" s="27">
        <v>0.79772960000000004</v>
      </c>
      <c r="T189" s="27">
        <v>0.80162899086151496</v>
      </c>
    </row>
    <row r="190" spans="1:20">
      <c r="A190" s="27" t="s">
        <v>353</v>
      </c>
    </row>
    <row r="191" spans="1:20">
      <c r="A191" s="27" t="s">
        <v>456</v>
      </c>
      <c r="B191" s="27">
        <v>0.64164595400000002</v>
      </c>
      <c r="C191" s="27">
        <v>0.65008482199999995</v>
      </c>
      <c r="D191" s="27">
        <v>0.66069995400000003</v>
      </c>
      <c r="E191" s="27">
        <v>0.67208011300000003</v>
      </c>
      <c r="F191" s="27">
        <v>0.69286562200000001</v>
      </c>
      <c r="G191" s="27">
        <v>0.69670374199999996</v>
      </c>
      <c r="H191" s="27">
        <v>0.69886369800000003</v>
      </c>
      <c r="I191" s="27">
        <v>0.70502077799999996</v>
      </c>
      <c r="J191" s="27">
        <v>0.708096481</v>
      </c>
      <c r="K191" s="27">
        <v>0.70584985600000005</v>
      </c>
      <c r="L191" s="27">
        <v>0.71644405300000003</v>
      </c>
      <c r="M191" s="27">
        <v>0.68433020700000002</v>
      </c>
      <c r="N191" s="27">
        <v>0.66111728999999997</v>
      </c>
      <c r="O191" s="27">
        <v>0.66040297400000003</v>
      </c>
      <c r="P191" s="27">
        <v>0.64920859900000005</v>
      </c>
      <c r="Q191" s="27">
        <v>0.63085344300000001</v>
      </c>
      <c r="R191" s="27">
        <v>0.63198367200000005</v>
      </c>
      <c r="S191" s="27">
        <v>0.62757603699999998</v>
      </c>
      <c r="T191" s="27">
        <v>0.60490212600000004</v>
      </c>
    </row>
    <row r="192" spans="1:20">
      <c r="A192" s="27" t="s">
        <v>448</v>
      </c>
      <c r="B192" s="27">
        <v>684.57203139907995</v>
      </c>
      <c r="C192" s="27">
        <v>744.86042399230803</v>
      </c>
      <c r="D192" s="27">
        <v>815.04857385092203</v>
      </c>
      <c r="E192" s="27">
        <v>828.671559379359</v>
      </c>
      <c r="F192" s="27">
        <v>928.78368034070104</v>
      </c>
      <c r="G192" s="27">
        <v>987.68545849382701</v>
      </c>
      <c r="H192" s="27">
        <v>1079.15254428151</v>
      </c>
      <c r="I192" s="27">
        <v>1171.3782330879301</v>
      </c>
      <c r="J192" s="27">
        <v>1326.05889358131</v>
      </c>
      <c r="K192" s="27">
        <v>1458.83058770304</v>
      </c>
      <c r="L192" s="27">
        <v>1547.50001777587</v>
      </c>
      <c r="M192" s="27">
        <v>1650.4780593502701</v>
      </c>
      <c r="N192" s="27">
        <v>1698.65274395803</v>
      </c>
      <c r="O192" s="27">
        <v>1816.34087729514</v>
      </c>
      <c r="P192" s="27">
        <v>1947.8580029821901</v>
      </c>
      <c r="Q192" s="27">
        <v>1972.47368838596</v>
      </c>
      <c r="R192" s="27">
        <v>2067.7701173234</v>
      </c>
      <c r="S192" s="27">
        <v>2227.34037426549</v>
      </c>
      <c r="T192" s="27">
        <v>2289.5596239583701</v>
      </c>
    </row>
    <row r="193" spans="1:20">
      <c r="A193" s="27" t="s">
        <v>148</v>
      </c>
    </row>
    <row r="194" spans="1:20">
      <c r="A194" s="27" t="s">
        <v>290</v>
      </c>
    </row>
    <row r="195" spans="1:20">
      <c r="A195" s="27" t="s">
        <v>460</v>
      </c>
      <c r="H195" s="27">
        <v>1.1964170035486701</v>
      </c>
      <c r="I195" s="27">
        <v>1.1178382749412801</v>
      </c>
      <c r="J195" s="27">
        <v>1.13456318120016</v>
      </c>
      <c r="K195" s="27">
        <v>1.3062894832715599</v>
      </c>
      <c r="L195" s="27">
        <v>1.4380858557134599</v>
      </c>
      <c r="M195" s="27">
        <v>1.8189749292211099</v>
      </c>
      <c r="N195" s="27">
        <v>1.9122821824846401</v>
      </c>
      <c r="O195" s="27">
        <v>2.0672036574941099</v>
      </c>
      <c r="P195" s="27">
        <v>2.49191642530743</v>
      </c>
      <c r="Q195" s="27">
        <v>1.87398113113735</v>
      </c>
      <c r="R195" s="27">
        <v>2.0652306154228</v>
      </c>
      <c r="S195" s="27">
        <v>2.4186407326950801</v>
      </c>
      <c r="T195" s="27">
        <v>2.4817377735668602</v>
      </c>
    </row>
    <row r="196" spans="1:20">
      <c r="A196" s="27" t="s">
        <v>462</v>
      </c>
      <c r="B196" s="27">
        <v>4.4698618096533499E-2</v>
      </c>
      <c r="C196" s="27">
        <v>5.9217370114865303E-2</v>
      </c>
      <c r="D196" s="27">
        <v>8.4088214088807803E-2</v>
      </c>
      <c r="E196" s="27">
        <v>0.20372400933995899</v>
      </c>
      <c r="F196" s="27">
        <v>0.31098957574927</v>
      </c>
      <c r="G196" s="27">
        <v>0.45472488297034702</v>
      </c>
      <c r="H196" s="27">
        <v>0.63182003734746195</v>
      </c>
      <c r="I196" s="27">
        <v>0.82123746536623898</v>
      </c>
      <c r="J196" s="27">
        <v>0.99061835146150401</v>
      </c>
      <c r="K196" s="27">
        <v>1.18275882457281</v>
      </c>
      <c r="L196" s="27">
        <v>1.3018912449853399</v>
      </c>
      <c r="M196" s="27">
        <v>1.4230115468026501</v>
      </c>
      <c r="N196" s="27">
        <v>1.43213713318744</v>
      </c>
      <c r="O196" s="27">
        <v>1.5137185084018201</v>
      </c>
      <c r="P196" s="27">
        <v>1.59681921606343</v>
      </c>
      <c r="Q196" s="27">
        <v>1.57845556197176</v>
      </c>
      <c r="R196" s="27">
        <v>1.5913214116640999</v>
      </c>
      <c r="S196" s="27">
        <v>1.6146833230361199</v>
      </c>
      <c r="T196" s="27">
        <v>1.6200030091025399</v>
      </c>
    </row>
    <row r="197" spans="1:20">
      <c r="A197" s="27" t="s">
        <v>463</v>
      </c>
      <c r="B197" s="27">
        <v>0.71706496823213906</v>
      </c>
      <c r="C197" s="27">
        <v>1.713908695</v>
      </c>
      <c r="D197" s="27">
        <v>2.4542813469999998</v>
      </c>
      <c r="E197" s="27">
        <v>2.7768710890000001</v>
      </c>
      <c r="F197" s="27">
        <v>3.2578955779999998</v>
      </c>
      <c r="G197" s="27">
        <v>5.5396405660000001</v>
      </c>
      <c r="H197" s="27">
        <v>7.3019613809999999</v>
      </c>
      <c r="I197" s="27">
        <v>8.3155010340000004</v>
      </c>
      <c r="J197" s="27">
        <v>9.2735042490000001</v>
      </c>
      <c r="K197" s="27">
        <v>9.8667279079999997</v>
      </c>
      <c r="L197" s="27">
        <v>11.551258320000001</v>
      </c>
      <c r="M197" s="27">
        <v>12.7361313</v>
      </c>
      <c r="N197" s="27">
        <v>12.61387974</v>
      </c>
      <c r="O197" s="27">
        <v>13.98403309</v>
      </c>
      <c r="P197" s="27">
        <v>14.341196070000001</v>
      </c>
      <c r="Q197" s="27">
        <v>14.03378648</v>
      </c>
      <c r="R197" s="27">
        <v>15.833110339999999</v>
      </c>
      <c r="S197" s="27">
        <v>17.345571750000001</v>
      </c>
      <c r="T197" s="27">
        <v>18.488462800000001</v>
      </c>
    </row>
    <row r="198" spans="1:20">
      <c r="A198" s="27" t="s">
        <v>465</v>
      </c>
      <c r="B198" s="27">
        <v>81.470114114256106</v>
      </c>
      <c r="C198" s="27">
        <v>120.718871590665</v>
      </c>
      <c r="D198" s="27">
        <v>131.50139632237801</v>
      </c>
      <c r="E198" s="27">
        <v>149.486241305931</v>
      </c>
      <c r="F198" s="27">
        <v>151.17718933554499</v>
      </c>
      <c r="G198" s="27">
        <v>135.35459260509199</v>
      </c>
      <c r="H198" s="27">
        <v>136.094210092396</v>
      </c>
      <c r="I198" s="27">
        <v>134.34296854486999</v>
      </c>
      <c r="J198" s="27">
        <v>125.28620435384499</v>
      </c>
      <c r="K198" s="27">
        <v>150.69764511631999</v>
      </c>
      <c r="L198" s="27">
        <v>166.70797409542999</v>
      </c>
      <c r="M198" s="27">
        <v>176.830674466559</v>
      </c>
      <c r="N198" s="27">
        <v>188.39774532442499</v>
      </c>
      <c r="O198" s="27">
        <v>203.10647232373401</v>
      </c>
      <c r="P198" s="27">
        <v>225.843915051046</v>
      </c>
      <c r="Q198" s="27">
        <v>244.382491127017</v>
      </c>
      <c r="R198" s="27">
        <v>247.44604498993601</v>
      </c>
      <c r="S198" s="27">
        <v>260.75100867123803</v>
      </c>
      <c r="T198" s="27">
        <v>271.48239655096103</v>
      </c>
    </row>
    <row r="199" spans="1:20">
      <c r="A199" s="27" t="s">
        <v>152</v>
      </c>
    </row>
    <row r="200" spans="1:20">
      <c r="A200" s="27" t="s">
        <v>473</v>
      </c>
      <c r="B200" s="27">
        <v>1.0706922180088301</v>
      </c>
      <c r="C200" s="27">
        <v>1.1100665835243999</v>
      </c>
      <c r="D200" s="27">
        <v>1.1676181105888299</v>
      </c>
      <c r="E200" s="27">
        <v>1.1703994438965699</v>
      </c>
      <c r="F200" s="27">
        <v>0.99608750602694096</v>
      </c>
      <c r="G200" s="27">
        <v>1.09253565986451</v>
      </c>
      <c r="H200" s="27">
        <v>1.1926597036014299</v>
      </c>
      <c r="I200" s="27">
        <v>1.1261866619882701</v>
      </c>
      <c r="J200" s="27">
        <v>1.1412502204474599</v>
      </c>
      <c r="K200" s="27">
        <v>1.17585813684709</v>
      </c>
      <c r="L200" s="27">
        <v>1.27055068027942</v>
      </c>
      <c r="M200" s="27">
        <v>1.4559220489825599</v>
      </c>
      <c r="N200" s="27">
        <v>1.5343380344730599</v>
      </c>
      <c r="O200" s="27">
        <v>1.5573679988104701</v>
      </c>
      <c r="P200" s="27">
        <v>1.7616432714310399</v>
      </c>
      <c r="Q200" s="27">
        <v>1.41722430573005</v>
      </c>
      <c r="R200" s="27">
        <v>1.6001785479788999</v>
      </c>
      <c r="S200" s="27">
        <v>1.83701139253662</v>
      </c>
      <c r="T200" s="27">
        <v>1.82397970002692</v>
      </c>
    </row>
    <row r="201" spans="1:20">
      <c r="A201" s="27" t="s">
        <v>510</v>
      </c>
      <c r="B201" s="27">
        <v>9.3865470775491094E-2</v>
      </c>
      <c r="C201" s="27">
        <v>0.18808314227989201</v>
      </c>
      <c r="D201" s="27">
        <v>0.24485532001513599</v>
      </c>
      <c r="E201" s="27">
        <v>0.35528710475765202</v>
      </c>
      <c r="F201" s="27">
        <v>0.413552831127943</v>
      </c>
      <c r="G201" s="27">
        <v>0.47224742023495597</v>
      </c>
      <c r="H201" s="27">
        <v>0.50725275998453101</v>
      </c>
      <c r="I201" s="27">
        <v>0.50386074375496304</v>
      </c>
      <c r="J201" s="27">
        <v>0.53290203890244403</v>
      </c>
      <c r="K201" s="27">
        <v>0.57298356308743004</v>
      </c>
      <c r="L201" s="27">
        <v>0.64510799854291001</v>
      </c>
      <c r="M201" s="27">
        <v>0.67897042472789304</v>
      </c>
      <c r="N201" s="27">
        <v>0.70716026083569605</v>
      </c>
      <c r="O201" s="27">
        <v>0.741494432675329</v>
      </c>
      <c r="P201" s="27">
        <v>0.870920928791727</v>
      </c>
      <c r="Q201" s="27">
        <v>0.90069531536957803</v>
      </c>
      <c r="R201" s="27">
        <v>1.05753977962354</v>
      </c>
      <c r="S201" s="27">
        <v>1.2239137656696299</v>
      </c>
      <c r="T201" s="27">
        <v>1.6463313477796799</v>
      </c>
    </row>
    <row r="202" spans="1:20">
      <c r="A202" s="27" t="s">
        <v>475</v>
      </c>
      <c r="B202" s="27">
        <v>205.010381551161</v>
      </c>
      <c r="C202" s="27">
        <v>215.61756167712099</v>
      </c>
      <c r="D202" s="27">
        <v>220.89068516357301</v>
      </c>
      <c r="E202" s="27">
        <v>221.62848976461001</v>
      </c>
      <c r="F202" s="27">
        <v>225.29264900694</v>
      </c>
      <c r="G202" s="27">
        <v>222.90612872451501</v>
      </c>
      <c r="H202" s="27">
        <v>222.17251754271601</v>
      </c>
      <c r="I202" s="27">
        <v>222.873466474423</v>
      </c>
      <c r="J202" s="27">
        <v>226.74363985904199</v>
      </c>
      <c r="K202" s="27">
        <v>223.44059595682899</v>
      </c>
      <c r="L202" s="27">
        <v>218.632107345028</v>
      </c>
      <c r="M202" s="27">
        <v>217.097794178143</v>
      </c>
      <c r="N202" s="27">
        <v>219.03103591599199</v>
      </c>
      <c r="O202" s="27">
        <v>224.71531530044899</v>
      </c>
      <c r="P202" s="27">
        <v>235.62027829999101</v>
      </c>
      <c r="Q202" s="27">
        <v>230.407861437317</v>
      </c>
      <c r="R202" s="27">
        <v>231.149167128795</v>
      </c>
      <c r="S202" s="27">
        <v>236.28712591942201</v>
      </c>
      <c r="T202" s="27">
        <v>236.22617582867201</v>
      </c>
    </row>
    <row r="203" spans="1:20">
      <c r="A203" s="27" t="s">
        <v>44</v>
      </c>
      <c r="B203" s="27">
        <v>1.0782100018384699</v>
      </c>
      <c r="C203" s="27">
        <v>1.08606583832901</v>
      </c>
      <c r="D203" s="27">
        <v>1.0778023875674401</v>
      </c>
      <c r="E203" s="27">
        <v>1.0728442646727001</v>
      </c>
      <c r="F203" s="27">
        <v>1.04692690016876</v>
      </c>
      <c r="G203" s="27">
        <v>0.98281664574082805</v>
      </c>
      <c r="H203" s="27">
        <v>0.99593629363856695</v>
      </c>
      <c r="I203" s="27">
        <v>0.951993850182144</v>
      </c>
      <c r="J203" s="27">
        <v>0.92934431667764705</v>
      </c>
      <c r="K203" s="27">
        <v>0.89739823002996899</v>
      </c>
      <c r="L203" s="27">
        <v>0.91173940859653202</v>
      </c>
      <c r="M203" s="27">
        <v>0.901719325837682</v>
      </c>
      <c r="N203" s="27">
        <v>0.89273419374335905</v>
      </c>
      <c r="O203" s="27">
        <v>0.92406202053344699</v>
      </c>
      <c r="P203" s="27">
        <v>0.896091969323905</v>
      </c>
      <c r="Q203" s="27">
        <v>0.91290949645739605</v>
      </c>
      <c r="R203" s="27">
        <v>0.90390727343267996</v>
      </c>
      <c r="S203" s="27">
        <v>0.89148385512598105</v>
      </c>
      <c r="T203" s="27">
        <v>0.89444314989826301</v>
      </c>
    </row>
    <row r="204" spans="1:20">
      <c r="A204" s="27" t="s">
        <v>490</v>
      </c>
      <c r="B204" s="27">
        <v>2.98564633089015</v>
      </c>
      <c r="C204" s="27">
        <v>3.1248035971389099</v>
      </c>
      <c r="D204" s="27">
        <v>3.441694342281</v>
      </c>
      <c r="E204" s="27">
        <v>3.59555325330509</v>
      </c>
      <c r="F204" s="27">
        <v>3.7563663370526301</v>
      </c>
      <c r="G204" s="27">
        <v>3.8264036649331499</v>
      </c>
      <c r="H204" s="27">
        <v>4.1418053288448</v>
      </c>
      <c r="I204" s="27">
        <v>4.2002790290506899</v>
      </c>
      <c r="J204" s="27">
        <v>4.6427955311452296</v>
      </c>
      <c r="K204" s="27">
        <v>4.6293430354101197</v>
      </c>
      <c r="L204" s="27">
        <v>4.8287595747028798</v>
      </c>
      <c r="M204" s="27">
        <v>4.9267055515927396</v>
      </c>
      <c r="N204" s="27">
        <v>4.9835297244638497</v>
      </c>
      <c r="O204" s="27">
        <v>5.6590381780668304</v>
      </c>
      <c r="P204" s="27">
        <v>5.7716595630735901</v>
      </c>
      <c r="Q204" s="27">
        <v>5.61163243367821</v>
      </c>
      <c r="R204" s="27">
        <v>5.8554253248355703</v>
      </c>
      <c r="S204" s="27">
        <v>6.3748621240379801</v>
      </c>
      <c r="T204" s="27">
        <v>6.75376853776255</v>
      </c>
    </row>
    <row r="205" spans="1:20">
      <c r="A205" s="27" t="s">
        <v>481</v>
      </c>
      <c r="B205" s="27">
        <v>168.30783169076199</v>
      </c>
      <c r="C205" s="27">
        <v>220.26124636415</v>
      </c>
      <c r="D205" s="27">
        <v>280.29637870162998</v>
      </c>
      <c r="E205" s="27">
        <v>281.78950664182599</v>
      </c>
      <c r="F205" s="27">
        <v>345.04243055514399</v>
      </c>
      <c r="G205" s="27">
        <v>398.67494727261902</v>
      </c>
      <c r="H205" s="27">
        <v>402.60794842472598</v>
      </c>
      <c r="I205" s="27">
        <v>683.10849097809705</v>
      </c>
      <c r="J205" s="27">
        <v>646.29503823254799</v>
      </c>
      <c r="K205" s="27">
        <v>717.23603878137897</v>
      </c>
      <c r="L205" s="27">
        <v>787.63079180157695</v>
      </c>
      <c r="M205" s="27">
        <v>889.95485369673895</v>
      </c>
      <c r="N205" s="27">
        <v>971.21868813834499</v>
      </c>
      <c r="O205" s="27">
        <v>1009.05791833332</v>
      </c>
      <c r="P205" s="27">
        <v>1089.20514538414</v>
      </c>
      <c r="Q205" s="27">
        <v>1165.09990435125</v>
      </c>
      <c r="R205" s="27">
        <v>1346.0052942838399</v>
      </c>
      <c r="S205" s="27">
        <v>1553.1385999981901</v>
      </c>
      <c r="T205" s="27">
        <v>1709.21279035774</v>
      </c>
    </row>
    <row r="206" spans="1:20">
      <c r="A206" s="27" t="s">
        <v>272</v>
      </c>
      <c r="B206" s="27">
        <v>0.37416249867651002</v>
      </c>
      <c r="C206" s="27">
        <v>0.40476288369591101</v>
      </c>
      <c r="D206" s="27">
        <v>0.42436491984607499</v>
      </c>
      <c r="E206" s="27">
        <v>0.43201530758395401</v>
      </c>
      <c r="F206" s="27">
        <v>0.44426010574636099</v>
      </c>
      <c r="G206" s="27">
        <v>0.43948990912063302</v>
      </c>
      <c r="H206" s="27">
        <v>0.44326160165474598</v>
      </c>
      <c r="I206" s="27">
        <v>0.448065282477913</v>
      </c>
      <c r="J206" s="27">
        <v>0.44661206701143003</v>
      </c>
      <c r="K206" s="27">
        <v>0.45015610677098</v>
      </c>
      <c r="L206" s="27">
        <v>0.45167301991262199</v>
      </c>
      <c r="M206" s="27">
        <v>0.45723319403379098</v>
      </c>
      <c r="N206" s="27">
        <v>0.46328077451734301</v>
      </c>
      <c r="O206" s="27">
        <v>0.47102810495080999</v>
      </c>
      <c r="P206" s="27">
        <v>0.48627992331461301</v>
      </c>
      <c r="Q206" s="27">
        <v>0.48027468521155198</v>
      </c>
      <c r="R206" s="27">
        <v>0.48530059306916101</v>
      </c>
      <c r="S206" s="27">
        <v>0.50303876740717901</v>
      </c>
      <c r="T206" s="27">
        <v>0.50024247120983001</v>
      </c>
    </row>
    <row r="207" spans="1:20">
      <c r="A207" s="27" t="s">
        <v>469</v>
      </c>
      <c r="S207" s="27">
        <v>0.71025689999999997</v>
      </c>
    </row>
    <row r="208" spans="1:20">
      <c r="A208" s="27" t="s">
        <v>492</v>
      </c>
      <c r="S208" s="27">
        <v>11427.68</v>
      </c>
    </row>
    <row r="209" spans="1:20">
      <c r="A209" s="27" t="s">
        <v>477</v>
      </c>
      <c r="E209" s="27">
        <v>2.8702409775137001</v>
      </c>
      <c r="F209" s="27">
        <v>3.6256163848882998</v>
      </c>
      <c r="G209" s="27">
        <v>5.0923911882385404</v>
      </c>
      <c r="H209" s="27">
        <v>8.8325408548158304</v>
      </c>
      <c r="I209" s="27">
        <v>16.266358383760501</v>
      </c>
      <c r="J209" s="27">
        <v>19.633178995191798</v>
      </c>
      <c r="K209" s="27">
        <v>21.701308221426999</v>
      </c>
      <c r="L209" s="27">
        <v>23.699950142585699</v>
      </c>
      <c r="M209" s="27">
        <v>26.564512212481301</v>
      </c>
      <c r="N209" s="27">
        <v>28.008168113442402</v>
      </c>
      <c r="O209" s="27">
        <v>30.547602207968499</v>
      </c>
      <c r="P209" s="27">
        <v>31.4009367205398</v>
      </c>
      <c r="Q209" s="27">
        <v>33.197543178119602</v>
      </c>
      <c r="R209" s="27">
        <v>35.629170929859697</v>
      </c>
      <c r="S209" s="27">
        <v>37.287789514925898</v>
      </c>
      <c r="T209" s="27">
        <v>38.6394342887234</v>
      </c>
    </row>
    <row r="210" spans="1:20">
      <c r="A210" s="27" t="s">
        <v>156</v>
      </c>
    </row>
    <row r="211" spans="1:20">
      <c r="A211" s="27" t="s">
        <v>496</v>
      </c>
      <c r="P211" s="27">
        <v>0.99113987053936803</v>
      </c>
      <c r="Q211" s="27">
        <v>0.80868275697178904</v>
      </c>
      <c r="R211" s="27">
        <v>0.97944372913431399</v>
      </c>
      <c r="S211" s="27">
        <v>1.464513</v>
      </c>
      <c r="T211" s="27">
        <v>1.5273691018720601</v>
      </c>
    </row>
    <row r="212" spans="1:20">
      <c r="A212" s="27" t="s">
        <v>154</v>
      </c>
    </row>
    <row r="213" spans="1:20">
      <c r="A213" s="27" t="s">
        <v>150</v>
      </c>
    </row>
    <row r="214" spans="1:20">
      <c r="A214" s="27" t="s">
        <v>471</v>
      </c>
      <c r="I214" s="27">
        <v>2507.4503656920701</v>
      </c>
      <c r="J214" s="27">
        <v>2952.6745483902</v>
      </c>
      <c r="K214" s="27">
        <v>3013.4072406075602</v>
      </c>
      <c r="L214" s="27">
        <v>3237.8788839978301</v>
      </c>
      <c r="M214" s="27">
        <v>3508.4143996149301</v>
      </c>
      <c r="N214" s="27">
        <v>4161.9413721280298</v>
      </c>
      <c r="O214" s="27">
        <v>5021.1826287199101</v>
      </c>
      <c r="P214" s="27">
        <v>6233.77244692357</v>
      </c>
      <c r="Q214" s="27">
        <v>7024.4070154398496</v>
      </c>
      <c r="R214" s="27">
        <v>7755.1667269873797</v>
      </c>
      <c r="S214" s="27">
        <v>8527.1567518376596</v>
      </c>
      <c r="T214" s="27">
        <v>9249.9568867786693</v>
      </c>
    </row>
    <row r="215" spans="1:20">
      <c r="A215" s="27" t="s">
        <v>512</v>
      </c>
      <c r="B215" s="27">
        <v>2.68351888982639E-2</v>
      </c>
      <c r="C215" s="27">
        <v>9.8299699625777004E-2</v>
      </c>
      <c r="D215" s="27">
        <v>0.107248286465205</v>
      </c>
      <c r="E215" s="27">
        <v>0.107447427453242</v>
      </c>
      <c r="F215" s="27">
        <v>0.106390261297029</v>
      </c>
      <c r="G215" s="27">
        <v>0.213162523137577</v>
      </c>
      <c r="H215" s="27">
        <v>0.32256021187400002</v>
      </c>
      <c r="I215" s="27">
        <v>0.42624878462289101</v>
      </c>
      <c r="J215" s="27">
        <v>0.61285664927885797</v>
      </c>
      <c r="K215" s="27">
        <v>0.73947318201632395</v>
      </c>
      <c r="L215" s="27">
        <v>0.80842330366619597</v>
      </c>
      <c r="M215" s="27">
        <v>0.90459570925074395</v>
      </c>
      <c r="N215" s="27">
        <v>1.24288060793543</v>
      </c>
      <c r="O215" s="27">
        <v>1.2885418168215099</v>
      </c>
      <c r="P215" s="27">
        <v>1.46001707289958</v>
      </c>
      <c r="Q215" s="27">
        <v>1.5428043592702401</v>
      </c>
      <c r="R215" s="27">
        <v>1.6487824850975199</v>
      </c>
      <c r="S215" s="27">
        <v>1.8260701205072001</v>
      </c>
      <c r="T215" s="27">
        <v>2.0040759962974799</v>
      </c>
    </row>
    <row r="216" spans="1:20">
      <c r="A216" s="27" t="s">
        <v>486</v>
      </c>
      <c r="B216" s="27">
        <v>0.402991453</v>
      </c>
      <c r="C216" s="27">
        <v>0.43380254099999999</v>
      </c>
      <c r="D216" s="27">
        <v>0.44359957500000002</v>
      </c>
      <c r="E216" s="27">
        <v>0.45502572800000002</v>
      </c>
      <c r="F216" s="27">
        <v>0.47022072799999998</v>
      </c>
      <c r="G216" s="27">
        <v>0.50058629799999999</v>
      </c>
      <c r="H216" s="27">
        <v>0.52505377900000005</v>
      </c>
      <c r="I216" s="27">
        <v>0.52121699700000002</v>
      </c>
      <c r="J216" s="27">
        <v>0.52777770499999999</v>
      </c>
      <c r="K216" s="27">
        <v>0.55481571500000004</v>
      </c>
      <c r="L216" s="27">
        <v>0.57284839499999995</v>
      </c>
      <c r="M216" s="27">
        <v>0.56595970100000004</v>
      </c>
      <c r="N216" s="27">
        <v>0.55451587700000005</v>
      </c>
      <c r="O216" s="27">
        <v>0.54617476799999998</v>
      </c>
      <c r="P216" s="27">
        <v>0.53265569999999995</v>
      </c>
      <c r="Q216" s="27">
        <v>0.50922325400000001</v>
      </c>
      <c r="R216" s="27">
        <v>0.51012902800000004</v>
      </c>
      <c r="S216" s="27">
        <v>0.50846162699999997</v>
      </c>
      <c r="T216" s="27">
        <v>0.50876903699999998</v>
      </c>
    </row>
    <row r="217" spans="1:20">
      <c r="A217" s="27" t="s">
        <v>488</v>
      </c>
      <c r="B217" s="27">
        <v>0.32566900199999999</v>
      </c>
      <c r="C217" s="27">
        <v>0.40005790200000002</v>
      </c>
      <c r="D217" s="27">
        <v>0.43449680000000002</v>
      </c>
      <c r="E217" s="27">
        <v>0.46165270200000003</v>
      </c>
      <c r="F217" s="27">
        <v>0.48473253199999999</v>
      </c>
      <c r="G217" s="27">
        <v>0.51058726099999996</v>
      </c>
      <c r="H217" s="27">
        <v>0.53108919600000004</v>
      </c>
      <c r="I217" s="27">
        <v>0.564680454</v>
      </c>
      <c r="J217" s="27">
        <v>0.58841699599999997</v>
      </c>
      <c r="K217" s="27">
        <v>0.61481760299999999</v>
      </c>
      <c r="L217" s="27">
        <v>0.61107071099999999</v>
      </c>
      <c r="M217" s="27">
        <v>0.61160284099999995</v>
      </c>
      <c r="N217" s="27">
        <v>0.60714718199999995</v>
      </c>
      <c r="O217" s="27">
        <v>0.62983198100000004</v>
      </c>
      <c r="P217" s="27">
        <v>0.63434725400000003</v>
      </c>
      <c r="Q217" s="27">
        <v>0.642009198</v>
      </c>
      <c r="R217" s="27">
        <v>0.64136281399999995</v>
      </c>
      <c r="S217" s="27">
        <v>0.62543558399999999</v>
      </c>
      <c r="T217" s="27">
        <v>0.60291077199999998</v>
      </c>
    </row>
    <row r="218" spans="1:20">
      <c r="A218" s="27" t="s">
        <v>516</v>
      </c>
      <c r="B218" s="27">
        <v>9.2384367330000003</v>
      </c>
      <c r="C218" s="27">
        <v>9.3861656470000003</v>
      </c>
      <c r="D218" s="27">
        <v>9.2557837789999997</v>
      </c>
      <c r="E218" s="27">
        <v>9.3039759820000008</v>
      </c>
      <c r="F218" s="27">
        <v>9.3683992909999994</v>
      </c>
      <c r="G218" s="27">
        <v>9.2935053560000007</v>
      </c>
      <c r="H218" s="27">
        <v>9.1243312989999996</v>
      </c>
      <c r="I218" s="27">
        <v>9.3408726259999995</v>
      </c>
      <c r="J218" s="27">
        <v>9.351670039</v>
      </c>
      <c r="K218" s="27">
        <v>9.3331804980000008</v>
      </c>
      <c r="L218" s="27">
        <v>9.1091957210000007</v>
      </c>
      <c r="M218" s="27">
        <v>9.37836727</v>
      </c>
      <c r="N218" s="27">
        <v>9.0738507140000007</v>
      </c>
      <c r="O218" s="27">
        <v>8.8927151589999998</v>
      </c>
      <c r="P218" s="27">
        <v>8.7732955520000004</v>
      </c>
      <c r="Q218" s="27">
        <v>8.8816458130000004</v>
      </c>
      <c r="R218" s="27">
        <v>8.9941127529999996</v>
      </c>
      <c r="S218" s="27">
        <v>8.8198806709999999</v>
      </c>
      <c r="T218" s="27">
        <v>8.6990775609999993</v>
      </c>
    </row>
    <row r="219" spans="1:20">
      <c r="A219" s="27" t="s">
        <v>514</v>
      </c>
      <c r="B219" s="27">
        <v>1.4447995295256399</v>
      </c>
      <c r="C219" s="27">
        <v>1.6509118162924801</v>
      </c>
      <c r="D219" s="27">
        <v>1.7458553160569901</v>
      </c>
      <c r="E219" s="27">
        <v>1.9112196621269799</v>
      </c>
      <c r="F219" s="27">
        <v>2.03072236699869</v>
      </c>
      <c r="G219" s="27">
        <v>2.10964506989525</v>
      </c>
      <c r="H219" s="27">
        <v>2.26779120364173</v>
      </c>
      <c r="I219" s="27">
        <v>2.4064180381228799</v>
      </c>
      <c r="J219" s="27">
        <v>2.5867221212245899</v>
      </c>
      <c r="K219" s="27">
        <v>2.6959585582083898</v>
      </c>
      <c r="L219" s="27">
        <v>2.8428409389995202</v>
      </c>
      <c r="M219" s="27">
        <v>2.8252271202183299</v>
      </c>
      <c r="N219" s="27">
        <v>3.2231446998923099</v>
      </c>
      <c r="O219" s="27">
        <v>3.2695810637660898</v>
      </c>
      <c r="P219" s="27">
        <v>3.6327952496704201</v>
      </c>
      <c r="Q219" s="27">
        <v>3.8226910409386901</v>
      </c>
      <c r="R219" s="27">
        <v>3.7402944677443402</v>
      </c>
      <c r="S219" s="27">
        <v>3.9004862770698598</v>
      </c>
      <c r="T219" s="27">
        <v>4.1513903051050196</v>
      </c>
    </row>
    <row r="220" spans="1:20">
      <c r="A220" s="27" t="s">
        <v>484</v>
      </c>
      <c r="S220" s="27">
        <v>1.3790536991276801</v>
      </c>
    </row>
    <row r="221" spans="1:20">
      <c r="A221" s="27" t="s">
        <v>479</v>
      </c>
      <c r="B221" s="27">
        <v>3.0301579877397402</v>
      </c>
      <c r="C221" s="27">
        <v>2.9620484589653402</v>
      </c>
      <c r="D221" s="27">
        <v>2.8494577292318</v>
      </c>
      <c r="E221" s="27">
        <v>2.8522117469300698</v>
      </c>
      <c r="F221" s="27">
        <v>2.9450426132524599</v>
      </c>
      <c r="G221" s="27">
        <v>2.9618751496487001</v>
      </c>
      <c r="H221" s="27">
        <v>2.9337302646867101</v>
      </c>
      <c r="I221" s="27">
        <v>3.02588657652361</v>
      </c>
      <c r="J221" s="27">
        <v>3.10675603027456</v>
      </c>
      <c r="K221" s="27">
        <v>3.2275421846191401</v>
      </c>
      <c r="L221" s="27">
        <v>3.9160498145851999</v>
      </c>
      <c r="M221" s="27">
        <v>3.8117526412688201</v>
      </c>
      <c r="N221" s="27">
        <v>3.7514081446605001</v>
      </c>
      <c r="O221" s="27">
        <v>4.0860476164077797</v>
      </c>
      <c r="P221" s="27">
        <v>5.4084604005283596</v>
      </c>
      <c r="Q221" s="27">
        <v>6.8430575168855299</v>
      </c>
      <c r="R221" s="27">
        <v>6.4769663227110303</v>
      </c>
      <c r="S221" s="27">
        <v>6.6904278031947904</v>
      </c>
      <c r="T221" s="27">
        <v>7.4363515358616503</v>
      </c>
    </row>
    <row r="222" spans="1:20">
      <c r="A222" s="27" t="s">
        <v>520</v>
      </c>
      <c r="S222" s="27">
        <v>21.3249</v>
      </c>
    </row>
    <row r="223" spans="1:20">
      <c r="A223" s="27" t="s">
        <v>541</v>
      </c>
      <c r="S223" s="27">
        <v>1.10024635397759</v>
      </c>
    </row>
    <row r="224" spans="1:20">
      <c r="A224" s="27" t="s">
        <v>232</v>
      </c>
      <c r="B224" s="27">
        <v>127.141904174952</v>
      </c>
      <c r="C224" s="27">
        <v>135.54505124835001</v>
      </c>
      <c r="D224" s="27">
        <v>148.36671378948199</v>
      </c>
      <c r="E224" s="27">
        <v>151.388905623482</v>
      </c>
      <c r="F224" s="27">
        <v>159.872533036509</v>
      </c>
      <c r="G224" s="27">
        <v>145.68504052462399</v>
      </c>
      <c r="H224" s="27">
        <v>149.98355494145</v>
      </c>
      <c r="I224" s="27">
        <v>166.854906743133</v>
      </c>
      <c r="J224" s="27">
        <v>167.464849279421</v>
      </c>
      <c r="K224" s="27">
        <v>164.31353460361601</v>
      </c>
      <c r="L224" s="27">
        <v>175.49744141758401</v>
      </c>
      <c r="M224" s="27">
        <v>217.84598530020401</v>
      </c>
      <c r="N224" s="27">
        <v>232.450825404032</v>
      </c>
      <c r="O224" s="27">
        <v>233.918285079687</v>
      </c>
      <c r="P224" s="27">
        <v>249.27981991796401</v>
      </c>
      <c r="Q224" s="27">
        <v>223.729758684388</v>
      </c>
      <c r="R224" s="27">
        <v>235.181960110256</v>
      </c>
      <c r="S224" s="27">
        <v>250.443010609873</v>
      </c>
      <c r="T224" s="27">
        <v>259.28267539823202</v>
      </c>
    </row>
    <row r="225" spans="1:20">
      <c r="A225" s="27" t="s">
        <v>529</v>
      </c>
      <c r="B225" s="27">
        <v>163.07247120968901</v>
      </c>
      <c r="C225" s="27">
        <v>177.44625207712599</v>
      </c>
      <c r="D225" s="27">
        <v>183.65277249527</v>
      </c>
      <c r="E225" s="27">
        <v>184.23973930698901</v>
      </c>
      <c r="F225" s="27">
        <v>199.68080224215601</v>
      </c>
      <c r="G225" s="27">
        <v>199.064612712632</v>
      </c>
      <c r="H225" s="27">
        <v>186.28823723905799</v>
      </c>
      <c r="I225" s="27">
        <v>196.211823420673</v>
      </c>
      <c r="J225" s="27">
        <v>205.256094805944</v>
      </c>
      <c r="K225" s="27">
        <v>181.46569227018799</v>
      </c>
      <c r="L225" s="27">
        <v>181.95182558683999</v>
      </c>
      <c r="M225" s="27">
        <v>189.96472870088601</v>
      </c>
      <c r="N225" s="27">
        <v>182.86063094176799</v>
      </c>
      <c r="O225" s="27">
        <v>182.85070238270299</v>
      </c>
      <c r="P225" s="27">
        <v>205.246130625673</v>
      </c>
      <c r="Q225" s="27">
        <v>207.71141789904701</v>
      </c>
      <c r="R225" s="27">
        <v>207.64317758358101</v>
      </c>
      <c r="S225" s="27">
        <v>215.060278884425</v>
      </c>
      <c r="T225" s="27">
        <v>224.031098109537</v>
      </c>
    </row>
    <row r="226" spans="1:20">
      <c r="A226" s="27" t="s">
        <v>526</v>
      </c>
      <c r="B226" s="27">
        <v>10.164652974955301</v>
      </c>
      <c r="C226" s="27">
        <v>10.5135197090733</v>
      </c>
      <c r="D226" s="27">
        <v>10.7390095409382</v>
      </c>
      <c r="E226" s="27">
        <v>10.987407662311499</v>
      </c>
      <c r="F226" s="27">
        <v>11.8735825276329</v>
      </c>
      <c r="G226" s="27">
        <v>11.2336707945722</v>
      </c>
      <c r="H226" s="27">
        <v>11.1319528055754</v>
      </c>
      <c r="I226" s="27">
        <v>11.1078308629959</v>
      </c>
      <c r="J226" s="27">
        <v>11.029087610763099</v>
      </c>
      <c r="K226" s="27">
        <v>10.9565962010606</v>
      </c>
      <c r="L226" s="27">
        <v>10.997616435196599</v>
      </c>
      <c r="M226" s="27">
        <v>11.133977456057099</v>
      </c>
      <c r="N226" s="27">
        <v>11.368245951089699</v>
      </c>
      <c r="O226" s="27">
        <v>11.4567221469509</v>
      </c>
      <c r="P226" s="27">
        <v>11.6789739762275</v>
      </c>
      <c r="Q226" s="27">
        <v>11.815380897464999</v>
      </c>
      <c r="R226" s="27">
        <v>12.1017135594391</v>
      </c>
      <c r="S226" s="27">
        <v>12.370384501508701</v>
      </c>
      <c r="T226" s="27">
        <v>12.3215237170755</v>
      </c>
    </row>
    <row r="227" spans="1:20">
      <c r="A227" s="27" t="s">
        <v>522</v>
      </c>
      <c r="B227" s="27">
        <v>2.9866313671792302E-3</v>
      </c>
      <c r="C227" s="27">
        <v>1.3048203254566E-2</v>
      </c>
      <c r="D227" s="27">
        <v>6.7985940370371201E-2</v>
      </c>
      <c r="E227" s="27">
        <v>0.110443969929383</v>
      </c>
      <c r="F227" s="27">
        <v>0.20521819103490399</v>
      </c>
      <c r="G227" s="27">
        <v>0.25596044901418102</v>
      </c>
      <c r="H227" s="27">
        <v>0.30700539035269703</v>
      </c>
      <c r="I227" s="27">
        <v>0.39079254689318499</v>
      </c>
      <c r="J227" s="27">
        <v>0.45730650552175001</v>
      </c>
      <c r="K227" s="27">
        <v>0.56936056799441903</v>
      </c>
      <c r="L227" s="27">
        <v>0.651251802023188</v>
      </c>
      <c r="M227" s="27">
        <v>0.69105817974453698</v>
      </c>
      <c r="N227" s="27">
        <v>0.81166762574575102</v>
      </c>
      <c r="O227" s="27">
        <v>1.0041794231469201</v>
      </c>
      <c r="P227" s="27">
        <v>1.26116579777914</v>
      </c>
      <c r="Q227" s="27">
        <v>1.4085588408746901</v>
      </c>
      <c r="R227" s="27">
        <v>1.5651431827119899</v>
      </c>
      <c r="S227" s="27">
        <v>1.7395255482237399</v>
      </c>
      <c r="T227" s="27">
        <v>1.9124388902310501</v>
      </c>
    </row>
    <row r="228" spans="1:20">
      <c r="A228" s="27" t="s">
        <v>539</v>
      </c>
      <c r="B228" s="27">
        <v>1.1679214305182E-3</v>
      </c>
      <c r="C228" s="27">
        <v>9.21787472237557E-3</v>
      </c>
      <c r="D228" s="27">
        <v>0.100868500760508</v>
      </c>
      <c r="E228" s="27">
        <v>0.16040735854514701</v>
      </c>
      <c r="F228" s="27">
        <v>0.186661562947986</v>
      </c>
      <c r="G228" s="27">
        <v>0.22638206102823499</v>
      </c>
      <c r="H228" s="27">
        <v>0.27327820076353898</v>
      </c>
      <c r="I228" s="27">
        <v>0.35348879855812698</v>
      </c>
      <c r="J228" s="27">
        <v>0.43570690020418201</v>
      </c>
      <c r="K228" s="27">
        <v>0.54316563934475603</v>
      </c>
      <c r="L228" s="27">
        <v>0.62567322683448501</v>
      </c>
      <c r="M228" s="27">
        <v>0.64882751795736904</v>
      </c>
      <c r="N228" s="27">
        <v>0.70665074814171103</v>
      </c>
      <c r="O228" s="27">
        <v>0.75213717295438198</v>
      </c>
      <c r="P228" s="27">
        <v>1.1784413249022401</v>
      </c>
      <c r="Q228" s="27">
        <v>1.2835992180886</v>
      </c>
      <c r="R228" s="27">
        <v>1.27249240621811</v>
      </c>
      <c r="S228" s="27">
        <v>1.43611</v>
      </c>
      <c r="T228" s="27">
        <v>1.5281608927988799</v>
      </c>
    </row>
    <row r="229" spans="1:20">
      <c r="A229" s="27" t="s">
        <v>528</v>
      </c>
      <c r="H229" s="27">
        <v>0.39328008261193997</v>
      </c>
      <c r="I229" s="27">
        <v>0.40559432848577898</v>
      </c>
      <c r="J229" s="27">
        <v>0.42513650552467502</v>
      </c>
      <c r="K229" s="27">
        <v>0.43586162296638198</v>
      </c>
      <c r="L229" s="27">
        <v>0.44099961384998099</v>
      </c>
      <c r="M229" s="27">
        <v>0.42184032920641801</v>
      </c>
      <c r="N229" s="27">
        <v>0.40812725178332498</v>
      </c>
      <c r="O229" s="27">
        <v>0.43019449674009003</v>
      </c>
      <c r="P229" s="27">
        <v>0.45709283224987901</v>
      </c>
      <c r="Q229" s="27">
        <v>0.47930299068022197</v>
      </c>
      <c r="R229" s="27">
        <v>0.48880823186566302</v>
      </c>
      <c r="S229" s="27">
        <v>0.51676650000000002</v>
      </c>
      <c r="T229" s="27">
        <v>0.57859714811859397</v>
      </c>
    </row>
    <row r="230" spans="1:20">
      <c r="A230" s="27" t="s">
        <v>531</v>
      </c>
      <c r="B230" s="27">
        <v>0.90478770476066905</v>
      </c>
      <c r="C230" s="27">
        <v>0.85990341688527205</v>
      </c>
      <c r="D230" s="27">
        <v>0.88732592793760101</v>
      </c>
      <c r="E230" s="27">
        <v>0.86564682315000996</v>
      </c>
      <c r="F230" s="27">
        <v>0.875562429060457</v>
      </c>
      <c r="G230" s="27">
        <v>0.91886644550877805</v>
      </c>
      <c r="H230" s="27">
        <v>0.92611506497079998</v>
      </c>
      <c r="I230" s="27">
        <v>0.93459370406880204</v>
      </c>
      <c r="J230" s="27">
        <v>1.0013450878705299</v>
      </c>
      <c r="K230" s="27">
        <v>1.07334706270733</v>
      </c>
      <c r="L230" s="27">
        <v>1.1017892935034901</v>
      </c>
      <c r="M230" s="27">
        <v>1.1273117293515</v>
      </c>
      <c r="N230" s="27">
        <v>1.28775946489685</v>
      </c>
      <c r="O230" s="27">
        <v>1.32686956159491</v>
      </c>
      <c r="P230" s="27">
        <v>1.41034337036244</v>
      </c>
      <c r="Q230" s="27">
        <v>1.3660850816693499</v>
      </c>
      <c r="R230" s="27">
        <v>1.40032418164034</v>
      </c>
      <c r="S230" s="27">
        <v>1.45268475139735</v>
      </c>
      <c r="T230" s="27">
        <v>1.45999162301845</v>
      </c>
    </row>
    <row r="231" spans="1:20">
      <c r="A231" s="27" t="s">
        <v>533</v>
      </c>
      <c r="B231" s="27">
        <v>2.4150222814582998</v>
      </c>
      <c r="C231" s="27">
        <v>2.4608710885559599</v>
      </c>
      <c r="D231" s="27">
        <v>2.5369178796528602</v>
      </c>
      <c r="E231" s="27">
        <v>2.5187282834481501</v>
      </c>
      <c r="F231" s="27">
        <v>2.4535122677956398</v>
      </c>
      <c r="G231" s="27">
        <v>2.6109369793864801</v>
      </c>
      <c r="H231" s="27">
        <v>2.8810588380627999</v>
      </c>
      <c r="I231" s="27">
        <v>2.8972836982707499</v>
      </c>
      <c r="J231" s="27">
        <v>2.7033446321672399</v>
      </c>
      <c r="K231" s="27">
        <v>2.9102907108485399</v>
      </c>
      <c r="L231" s="27">
        <v>3.0123374481282301</v>
      </c>
      <c r="M231" s="27">
        <v>3.42339757113387</v>
      </c>
      <c r="N231" s="27">
        <v>3.3628201755828</v>
      </c>
      <c r="O231" s="27">
        <v>3.69361685682042</v>
      </c>
      <c r="P231" s="27">
        <v>4.4848114425789598</v>
      </c>
      <c r="Q231" s="27">
        <v>3.2207900672328602</v>
      </c>
      <c r="R231" s="27">
        <v>3.4353063722625601</v>
      </c>
      <c r="S231" s="27">
        <v>3.9378238455174399</v>
      </c>
      <c r="T231" s="27">
        <v>3.7727215405037899</v>
      </c>
    </row>
    <row r="232" spans="1:20">
      <c r="A232" s="27" t="s">
        <v>535</v>
      </c>
      <c r="B232" s="27">
        <v>0.408479157993902</v>
      </c>
      <c r="C232" s="27">
        <v>0.42154389358518901</v>
      </c>
      <c r="D232" s="27">
        <v>0.43201865327335298</v>
      </c>
      <c r="E232" s="27">
        <v>0.48474888586192599</v>
      </c>
      <c r="F232" s="27">
        <v>0.49523618831684701</v>
      </c>
      <c r="G232" s="27">
        <v>0.50467576826579696</v>
      </c>
      <c r="H232" s="27">
        <v>0.50966705795949097</v>
      </c>
      <c r="I232" s="27">
        <v>0.512260477164031</v>
      </c>
      <c r="J232" s="27">
        <v>0.51359415188874102</v>
      </c>
      <c r="K232" s="27">
        <v>0.51288879138728305</v>
      </c>
      <c r="L232" s="27">
        <v>0.51656511528457805</v>
      </c>
      <c r="M232" s="27">
        <v>0.51873992024966098</v>
      </c>
      <c r="N232" s="27">
        <v>0.52203712737771601</v>
      </c>
      <c r="O232" s="27">
        <v>0.52010057433168699</v>
      </c>
      <c r="P232" s="27">
        <v>0.54009815844583697</v>
      </c>
      <c r="Q232" s="27">
        <v>0.55561743207263004</v>
      </c>
      <c r="R232" s="27">
        <v>0.57497276775172601</v>
      </c>
      <c r="S232" s="27">
        <v>0.59214237578085804</v>
      </c>
      <c r="T232" s="27">
        <v>0.61286928777980998</v>
      </c>
    </row>
    <row r="233" spans="1:20">
      <c r="A233" s="27" t="s">
        <v>537</v>
      </c>
      <c r="B233" s="27">
        <v>1.3377023E-2</v>
      </c>
      <c r="C233" s="27">
        <v>2.4530059999999999E-2</v>
      </c>
      <c r="D233" s="27">
        <v>4.2638185000000002E-2</v>
      </c>
      <c r="E233" s="27">
        <v>7.5890431999999994E-2</v>
      </c>
      <c r="F233" s="27">
        <v>0.131106421</v>
      </c>
      <c r="G233" s="27">
        <v>0.20202347100000001</v>
      </c>
      <c r="H233" s="27">
        <v>0.28246398099999998</v>
      </c>
      <c r="I233" s="27">
        <v>0.42773619400000001</v>
      </c>
      <c r="J233" s="27">
        <v>0.612620155</v>
      </c>
      <c r="K233" s="27">
        <v>0.77315880400000003</v>
      </c>
      <c r="L233" s="27">
        <v>0.81251313700000005</v>
      </c>
      <c r="M233" s="27">
        <v>0.83063960400000003</v>
      </c>
      <c r="N233" s="27">
        <v>0.84646088100000005</v>
      </c>
      <c r="O233" s="27">
        <v>0.864925952</v>
      </c>
      <c r="P233" s="27">
        <v>0.89006018399999998</v>
      </c>
      <c r="Q233" s="27">
        <v>0.90865351599999999</v>
      </c>
      <c r="R233" s="27">
        <v>0.94052667400000001</v>
      </c>
      <c r="S233" s="27">
        <v>0.98693181299999999</v>
      </c>
      <c r="T233" s="27">
        <v>1.0321058030000001</v>
      </c>
    </row>
    <row r="234" spans="1:20">
      <c r="A234" s="27" t="s">
        <v>543</v>
      </c>
      <c r="B234" s="27">
        <v>0.79754577809198801</v>
      </c>
      <c r="C234" s="27">
        <v>0.82146635263549606</v>
      </c>
      <c r="D234" s="27">
        <v>0.90912984715301404</v>
      </c>
      <c r="E234" s="27">
        <v>0.88217309281835499</v>
      </c>
      <c r="F234" s="27">
        <v>0.89662173633961595</v>
      </c>
      <c r="G234" s="27">
        <v>0.93810852233587805</v>
      </c>
      <c r="H234" s="27">
        <v>1.0349174914499899</v>
      </c>
      <c r="I234" s="27">
        <v>1.0715665793884801</v>
      </c>
      <c r="J234" s="27">
        <v>1.09034805609952</v>
      </c>
      <c r="K234" s="27">
        <v>1.09306999032595</v>
      </c>
      <c r="L234" s="27">
        <v>1.1234838986853599</v>
      </c>
      <c r="M234" s="27">
        <v>1.1048688374809701</v>
      </c>
      <c r="N234" s="27">
        <v>1.1161365243511101</v>
      </c>
      <c r="O234" s="27">
        <v>1.0858519740892201</v>
      </c>
      <c r="P234" s="27">
        <v>1.10257302971061</v>
      </c>
      <c r="Q234" s="27">
        <v>1.10169049665901</v>
      </c>
      <c r="R234" s="27">
        <v>1.1172870378954101</v>
      </c>
      <c r="S234" s="27">
        <v>1.1099262718756799</v>
      </c>
      <c r="T234" s="27">
        <v>1.10035537332862</v>
      </c>
    </row>
    <row r="235" spans="1:20">
      <c r="A235" s="27" t="s">
        <v>524</v>
      </c>
      <c r="B235" s="27">
        <v>119.310140651656</v>
      </c>
      <c r="C235" s="27">
        <v>148.26634820136999</v>
      </c>
      <c r="D235" s="27">
        <v>173.72908682483299</v>
      </c>
      <c r="E235" s="27">
        <v>205.97101683938399</v>
      </c>
      <c r="F235" s="27">
        <v>259.46748390264202</v>
      </c>
      <c r="G235" s="27">
        <v>283.72189838975498</v>
      </c>
      <c r="H235" s="27">
        <v>298.42467150638299</v>
      </c>
      <c r="I235" s="27">
        <v>307.21895162490699</v>
      </c>
      <c r="J235" s="27">
        <v>324.04964088642498</v>
      </c>
      <c r="K235" s="27">
        <v>344.54608379052098</v>
      </c>
      <c r="L235" s="27">
        <v>358.90286114269998</v>
      </c>
      <c r="M235" s="27">
        <v>370.09623894046899</v>
      </c>
      <c r="N235" s="27">
        <v>378.02861244285401</v>
      </c>
      <c r="O235" s="27">
        <v>401.29396292262902</v>
      </c>
      <c r="P235" s="27">
        <v>433.398331394975</v>
      </c>
      <c r="Q235" s="27">
        <v>461.82201238404201</v>
      </c>
      <c r="R235" s="27">
        <v>487.934618494213</v>
      </c>
      <c r="S235" s="27">
        <v>522.48323681237503</v>
      </c>
      <c r="T235" s="27">
        <v>572.40858618955895</v>
      </c>
    </row>
    <row r="236" spans="1:20">
      <c r="A236" s="27" t="s">
        <v>545</v>
      </c>
      <c r="B236" s="27">
        <v>428.34775360135899</v>
      </c>
      <c r="C236" s="27">
        <v>458.938100814189</v>
      </c>
      <c r="D236" s="27">
        <v>471.315063205537</v>
      </c>
      <c r="E236" s="27">
        <v>477.72976779748399</v>
      </c>
      <c r="F236" s="27">
        <v>514.12470025288303</v>
      </c>
      <c r="G236" s="27">
        <v>506.31231322925902</v>
      </c>
      <c r="H236" s="27">
        <v>550.10115353541096</v>
      </c>
      <c r="I236" s="27">
        <v>562.165431668564</v>
      </c>
      <c r="J236" s="27">
        <v>536.10916270328198</v>
      </c>
      <c r="K236" s="27">
        <v>566.63819371275599</v>
      </c>
      <c r="L236" s="27">
        <v>637.48816826593998</v>
      </c>
      <c r="M236" s="27">
        <v>606.921936389336</v>
      </c>
      <c r="N236" s="27">
        <v>602.98562491181303</v>
      </c>
      <c r="O236" s="27">
        <v>630.40158367307799</v>
      </c>
      <c r="P236" s="27">
        <v>657.67453106983305</v>
      </c>
      <c r="Q236" s="27">
        <v>747.72006379592904</v>
      </c>
      <c r="R236" s="27">
        <v>809.32979546357706</v>
      </c>
      <c r="S236" s="27">
        <v>833.54047756922103</v>
      </c>
      <c r="T236" s="27">
        <v>1016.90002977136</v>
      </c>
    </row>
    <row r="237" spans="1:20">
      <c r="A237" s="27" t="s">
        <v>547</v>
      </c>
      <c r="B237" s="27">
        <v>5.64201311278026E-2</v>
      </c>
      <c r="C237" s="27">
        <v>0.28507398493910202</v>
      </c>
      <c r="D237" s="27">
        <v>0.46514289176097101</v>
      </c>
      <c r="E237" s="27">
        <v>0.53997314787467199</v>
      </c>
      <c r="F237" s="27">
        <v>0.59834424256444396</v>
      </c>
      <c r="G237" s="27">
        <v>0.75155696805447303</v>
      </c>
      <c r="H237" s="27">
        <v>0.90472910862438105</v>
      </c>
      <c r="I237" s="27">
        <v>0.97244426138833295</v>
      </c>
      <c r="J237" s="27">
        <v>1.0067806293099</v>
      </c>
      <c r="K237" s="27">
        <v>1.0681973530531199</v>
      </c>
      <c r="L237" s="27">
        <v>1.1972696899103801</v>
      </c>
      <c r="M237" s="27">
        <v>1.44488372526051</v>
      </c>
      <c r="N237" s="27">
        <v>1.6103528574822299</v>
      </c>
      <c r="O237" s="27">
        <v>1.92564577071038</v>
      </c>
      <c r="P237" s="27">
        <v>2.4286195854819299</v>
      </c>
      <c r="Q237" s="27">
        <v>2.7251528111937402</v>
      </c>
      <c r="R237" s="27">
        <v>3.0627985753638698</v>
      </c>
      <c r="S237" s="27">
        <v>3.4342975633881201</v>
      </c>
      <c r="T237" s="27">
        <v>3.6448742132662701</v>
      </c>
    </row>
    <row r="238" spans="1:20">
      <c r="A238" s="27" t="s">
        <v>157</v>
      </c>
    </row>
    <row r="239" spans="1:20">
      <c r="A239" s="27" t="s">
        <v>554</v>
      </c>
      <c r="B239" s="27">
        <v>3.3908536710310702</v>
      </c>
      <c r="C239" s="27">
        <v>4.6850133590067502</v>
      </c>
      <c r="D239" s="27">
        <v>5.8171027329743303</v>
      </c>
      <c r="E239" s="27">
        <v>7.2911937186418703</v>
      </c>
      <c r="F239" s="27">
        <v>8.1061957194852408</v>
      </c>
      <c r="G239" s="27">
        <v>8.3378035788398108</v>
      </c>
      <c r="H239" s="27">
        <v>8.4411046256878794</v>
      </c>
      <c r="I239" s="27">
        <v>8.6503343577078606</v>
      </c>
      <c r="J239" s="27">
        <v>9.5942544048009495</v>
      </c>
      <c r="K239" s="27">
        <v>10.9622331581427</v>
      </c>
      <c r="L239" s="27">
        <v>11.7479346757718</v>
      </c>
      <c r="M239" s="27">
        <v>11.4600027071575</v>
      </c>
      <c r="N239" s="27">
        <v>11.8446047452821</v>
      </c>
      <c r="O239" s="27">
        <v>12.6250143527717</v>
      </c>
      <c r="P239" s="27">
        <v>13.3766760350487</v>
      </c>
      <c r="Q239" s="27">
        <v>13.9231056588462</v>
      </c>
      <c r="R239" s="27">
        <v>14.422345780890801</v>
      </c>
      <c r="S239" s="27">
        <v>15.2816800263708</v>
      </c>
      <c r="T239" s="27">
        <v>16.3360418189543</v>
      </c>
    </row>
    <row r="240" spans="1:20">
      <c r="A240" s="27" t="s">
        <v>46</v>
      </c>
      <c r="B240" s="27">
        <v>1</v>
      </c>
      <c r="C240" s="27">
        <v>1</v>
      </c>
      <c r="D240" s="27">
        <v>1</v>
      </c>
      <c r="E240" s="27">
        <v>1</v>
      </c>
      <c r="F240" s="27">
        <v>1</v>
      </c>
      <c r="G240" s="27">
        <v>1</v>
      </c>
      <c r="H240" s="27">
        <v>1</v>
      </c>
      <c r="I240" s="27">
        <v>1</v>
      </c>
      <c r="J240" s="27">
        <v>1</v>
      </c>
      <c r="K240" s="27">
        <v>1</v>
      </c>
      <c r="L240" s="27">
        <v>1</v>
      </c>
      <c r="M240" s="27">
        <v>1</v>
      </c>
      <c r="N240" s="27">
        <v>1</v>
      </c>
      <c r="O240" s="27">
        <v>1</v>
      </c>
      <c r="P240" s="27">
        <v>1</v>
      </c>
      <c r="Q240" s="27">
        <v>1</v>
      </c>
      <c r="R240" s="27">
        <v>1</v>
      </c>
      <c r="S240" s="27">
        <v>1</v>
      </c>
      <c r="T240" s="27">
        <v>1</v>
      </c>
    </row>
    <row r="241" spans="1:20">
      <c r="A241" s="27" t="s">
        <v>556</v>
      </c>
      <c r="B241" s="27">
        <v>1.77445358449971</v>
      </c>
      <c r="C241" s="27">
        <v>8.1859241241878191</v>
      </c>
      <c r="D241" s="27">
        <v>14.5954110591014</v>
      </c>
      <c r="E241" s="27">
        <v>23.833311979588299</v>
      </c>
      <c r="F241" s="27">
        <v>32.772316354098699</v>
      </c>
      <c r="G241" s="27">
        <v>46.5649388747402</v>
      </c>
      <c r="H241" s="27">
        <v>67.084839522432006</v>
      </c>
      <c r="I241" s="27">
        <v>95.218665279046405</v>
      </c>
      <c r="J241" s="27">
        <v>136.39897731679301</v>
      </c>
      <c r="K241" s="27">
        <v>169.462910284477</v>
      </c>
      <c r="L241" s="27">
        <v>190.871149764818</v>
      </c>
      <c r="M241" s="27">
        <v>224.46860596623401</v>
      </c>
      <c r="N241" s="27">
        <v>264.59590556005401</v>
      </c>
      <c r="O241" s="27">
        <v>319.65094767487</v>
      </c>
      <c r="P241" s="27">
        <v>375.89358021318299</v>
      </c>
      <c r="Q241" s="27">
        <v>450.52070204427201</v>
      </c>
      <c r="R241" s="27">
        <v>532.16308054534397</v>
      </c>
      <c r="S241" s="27">
        <v>600.57929999999999</v>
      </c>
      <c r="T241" s="27">
        <v>677.709412605735</v>
      </c>
    </row>
    <row r="242" spans="1:20">
      <c r="A242" s="27" t="s">
        <v>508</v>
      </c>
      <c r="B242" s="27">
        <v>1.41003657648753</v>
      </c>
      <c r="C242" s="27">
        <v>1.4980956912810801</v>
      </c>
      <c r="D242" s="27">
        <v>1.5336903851872701</v>
      </c>
      <c r="E242" s="27">
        <v>1.38580400246497</v>
      </c>
      <c r="F242" s="27">
        <v>1.4136945858312899</v>
      </c>
      <c r="G242" s="27">
        <v>1.3938464981554901</v>
      </c>
      <c r="H242" s="27">
        <v>1.6414446458863201</v>
      </c>
      <c r="I242" s="27">
        <v>1.71198566954331</v>
      </c>
      <c r="J242" s="27">
        <v>1.7031605710379301</v>
      </c>
      <c r="K242" s="27">
        <v>1.6183436647301701</v>
      </c>
      <c r="L242" s="27">
        <v>1.6380967947226299</v>
      </c>
      <c r="M242" s="27">
        <v>1.6346804574827201</v>
      </c>
      <c r="N242" s="27">
        <v>1.63214882143826</v>
      </c>
      <c r="O242" s="27">
        <v>1.7231410973746599</v>
      </c>
      <c r="P242" s="27">
        <v>1.7017897479134201</v>
      </c>
      <c r="Q242" s="27">
        <v>1.66055662639004</v>
      </c>
      <c r="R242" s="27">
        <v>1.69378346921088</v>
      </c>
      <c r="S242" s="27">
        <v>1.6913008287242599</v>
      </c>
      <c r="T242" s="27">
        <v>1.68319476203975</v>
      </c>
    </row>
    <row r="243" spans="1:20">
      <c r="A243" s="27" t="s">
        <v>560</v>
      </c>
      <c r="B243" s="27">
        <v>3.5858344218901703E-2</v>
      </c>
      <c r="C243" s="27">
        <v>5.33066161345589E-2</v>
      </c>
      <c r="D243" s="27">
        <v>0.112828286722223</v>
      </c>
      <c r="E243" s="27">
        <v>0.15354983069733999</v>
      </c>
      <c r="F243" s="27">
        <v>0.18059679726028899</v>
      </c>
      <c r="G243" s="27">
        <v>0.22469113043997699</v>
      </c>
      <c r="H243" s="27">
        <v>0.284406701277438</v>
      </c>
      <c r="I243" s="27">
        <v>0.30027084503914397</v>
      </c>
      <c r="J243" s="27">
        <v>0.39338398104258299</v>
      </c>
      <c r="K243" s="27">
        <v>0.52040801568441297</v>
      </c>
      <c r="L243" s="27">
        <v>0.67850647422736299</v>
      </c>
      <c r="M243" s="27">
        <v>0.85204353491427698</v>
      </c>
      <c r="N243" s="27">
        <v>0.97463458597717501</v>
      </c>
      <c r="O243" s="27">
        <v>1.0961112997274101</v>
      </c>
      <c r="P243" s="27">
        <v>1.39906601926718</v>
      </c>
      <c r="Q243" s="27">
        <v>1.4971131407801399</v>
      </c>
      <c r="R243" s="27">
        <v>2.1588042061743402</v>
      </c>
      <c r="S243" s="27">
        <v>2.7132049542905099</v>
      </c>
      <c r="T243" s="27">
        <v>3.04149214932221</v>
      </c>
    </row>
    <row r="244" spans="1:20">
      <c r="A244" s="27" t="s">
        <v>563</v>
      </c>
    </row>
    <row r="245" spans="1:20">
      <c r="A245" s="27" t="s">
        <v>45</v>
      </c>
      <c r="B245" s="27">
        <v>1858.7491774683699</v>
      </c>
      <c r="C245" s="27">
        <v>2131.0304147760198</v>
      </c>
      <c r="D245" s="27">
        <v>2274.8149604310202</v>
      </c>
      <c r="E245" s="27">
        <v>2384.1027675178302</v>
      </c>
      <c r="F245" s="27">
        <v>2566.9611622677999</v>
      </c>
      <c r="G245" s="27">
        <v>2675.95280944469</v>
      </c>
      <c r="H245" s="27">
        <v>2919.8708843627901</v>
      </c>
      <c r="I245" s="27">
        <v>2930.88788442036</v>
      </c>
      <c r="J245" s="27">
        <v>3029.1899714280098</v>
      </c>
      <c r="K245" s="27">
        <v>3174.4170708534002</v>
      </c>
      <c r="L245" s="27">
        <v>3374.9795429856099</v>
      </c>
      <c r="M245" s="27">
        <v>3571.0720740228498</v>
      </c>
      <c r="N245" s="27">
        <v>3761.44379553618</v>
      </c>
      <c r="O245" s="27">
        <v>4017.0710203110302</v>
      </c>
      <c r="P245" s="27">
        <v>4833.4535939686602</v>
      </c>
      <c r="Q245" s="27">
        <v>5094.6671077675901</v>
      </c>
      <c r="R245" s="27">
        <v>5641.5265270167802</v>
      </c>
      <c r="S245" s="27">
        <v>6709.1915778194798</v>
      </c>
      <c r="T245" s="27">
        <v>7314.36153830685</v>
      </c>
    </row>
    <row r="246" spans="1:20">
      <c r="A246" s="27" t="s">
        <v>558</v>
      </c>
      <c r="B246" s="27">
        <v>82.829179372398897</v>
      </c>
      <c r="C246" s="27">
        <v>82.526973891801106</v>
      </c>
      <c r="D246" s="27">
        <v>82.730339830965306</v>
      </c>
      <c r="E246" s="27">
        <v>83.923496442509602</v>
      </c>
      <c r="F246" s="27">
        <v>89.795162512621602</v>
      </c>
      <c r="G246" s="27">
        <v>91.253291432389304</v>
      </c>
      <c r="H246" s="27">
        <v>91.175113713141798</v>
      </c>
      <c r="I246" s="27">
        <v>92.450967586073901</v>
      </c>
      <c r="J246" s="27">
        <v>93.585612723640594</v>
      </c>
      <c r="K246" s="27">
        <v>92.475459102980693</v>
      </c>
      <c r="L246" s="27">
        <v>91.918212769125802</v>
      </c>
      <c r="M246" s="27">
        <v>89.437406350060996</v>
      </c>
      <c r="N246" s="27">
        <v>90.132196366129506</v>
      </c>
      <c r="O246" s="27">
        <v>92.605130580898006</v>
      </c>
      <c r="P246" s="27">
        <v>97.480383054407895</v>
      </c>
      <c r="Q246" s="27">
        <v>98.978503749499694</v>
      </c>
      <c r="R246" s="27">
        <v>100.349249415066</v>
      </c>
      <c r="S246" s="27">
        <v>100.51104325685201</v>
      </c>
      <c r="T246" s="27">
        <v>100.13076425943299</v>
      </c>
    </row>
    <row r="247" spans="1:20">
      <c r="A247" s="27" t="s">
        <v>565</v>
      </c>
      <c r="S247" s="27">
        <v>2.1888692239019698</v>
      </c>
    </row>
    <row r="248" spans="1:20">
      <c r="A248" s="27" t="s">
        <v>159</v>
      </c>
    </row>
    <row r="249" spans="1:20">
      <c r="A249" s="27" t="s">
        <v>467</v>
      </c>
      <c r="B249" s="27">
        <v>1.3305863795214901</v>
      </c>
      <c r="C249" s="27">
        <v>1.2138103703062999</v>
      </c>
      <c r="D249" s="27">
        <v>1.2456464306171799</v>
      </c>
      <c r="E249" s="27">
        <v>1.36747732989277</v>
      </c>
      <c r="F249" s="27">
        <v>1.39625391633953</v>
      </c>
      <c r="G249" s="27">
        <v>1.4094331956958599</v>
      </c>
      <c r="H249" s="27">
        <v>1.4165623422839499</v>
      </c>
      <c r="I249" s="27">
        <v>1.41643028693393</v>
      </c>
      <c r="J249" s="27">
        <v>1.4280682959467399</v>
      </c>
      <c r="K249" s="27">
        <v>1.43333201899148</v>
      </c>
      <c r="L249" s="27">
        <v>1.4905770943536001</v>
      </c>
      <c r="M249" s="27">
        <v>1.4567686916852001</v>
      </c>
      <c r="N249" s="27">
        <v>1.5439575573497499</v>
      </c>
      <c r="O249" s="27">
        <v>1.5686991106010999</v>
      </c>
      <c r="P249" s="27">
        <v>1.6182921617272299</v>
      </c>
      <c r="Q249" s="27">
        <v>1.6539601785863201</v>
      </c>
      <c r="R249" s="27">
        <v>1.6573452632246499</v>
      </c>
      <c r="S249" s="27">
        <v>1.66056811905465</v>
      </c>
      <c r="T249" s="27">
        <v>1.6587635288287399</v>
      </c>
    </row>
    <row r="250" spans="1:20">
      <c r="A250" s="27" t="s">
        <v>566</v>
      </c>
      <c r="B250" s="27">
        <v>9.1281062954844607</v>
      </c>
      <c r="C250" s="27">
        <v>13.0317656406572</v>
      </c>
      <c r="D250" s="27">
        <v>17.503874060126201</v>
      </c>
      <c r="E250" s="27">
        <v>19.4966454838031</v>
      </c>
      <c r="F250" s="27">
        <v>17.678283315960201</v>
      </c>
      <c r="G250" s="27">
        <v>23.261395974839399</v>
      </c>
      <c r="H250" s="27">
        <v>28.0545554015678</v>
      </c>
      <c r="I250" s="27">
        <v>28.1799131389654</v>
      </c>
      <c r="J250" s="27">
        <v>30.171286565674801</v>
      </c>
      <c r="K250" s="27">
        <v>32.802133078008801</v>
      </c>
      <c r="L250" s="27">
        <v>36.4328925508607</v>
      </c>
      <c r="M250" s="27">
        <v>41.843057362201499</v>
      </c>
      <c r="N250" s="27">
        <v>46.111438320183197</v>
      </c>
      <c r="O250" s="27">
        <v>49.810276324448999</v>
      </c>
      <c r="P250" s="27">
        <v>58.8130206242326</v>
      </c>
      <c r="Q250" s="27">
        <v>53.281352734225699</v>
      </c>
      <c r="R250" s="27">
        <v>65.363567664941399</v>
      </c>
      <c r="S250" s="27">
        <v>75.818135383856799</v>
      </c>
      <c r="T250" s="27">
        <v>78.980059047628799</v>
      </c>
    </row>
    <row r="251" spans="1:20">
      <c r="A251" s="27" t="s">
        <v>494</v>
      </c>
      <c r="B251" s="27">
        <v>1.90897992029774</v>
      </c>
      <c r="C251" s="27">
        <v>2.0616507123683898</v>
      </c>
      <c r="D251" s="27">
        <v>2.1884621416675301</v>
      </c>
      <c r="E251" s="27">
        <v>2.32607115565862</v>
      </c>
      <c r="F251" s="27">
        <v>2.47853476083744</v>
      </c>
      <c r="G251" s="27">
        <v>2.6164806885798</v>
      </c>
      <c r="H251" s="27">
        <v>2.78372859337501</v>
      </c>
      <c r="I251" s="27">
        <v>2.93002441402722</v>
      </c>
      <c r="J251" s="27">
        <v>3.1958765719223901</v>
      </c>
      <c r="K251" s="27">
        <v>3.30716511837683</v>
      </c>
      <c r="L251" s="27">
        <v>3.4240334411183202</v>
      </c>
      <c r="M251" s="27">
        <v>3.4982579589031202</v>
      </c>
      <c r="N251" s="27">
        <v>3.61546664175542</v>
      </c>
      <c r="O251" s="27">
        <v>3.80653737813451</v>
      </c>
      <c r="P251" s="27">
        <v>4.0325309192417302</v>
      </c>
      <c r="Q251" s="27">
        <v>4.3337444913305703</v>
      </c>
      <c r="R251" s="27">
        <v>4.59034802236076</v>
      </c>
      <c r="S251" s="27">
        <v>4.7739382424645704</v>
      </c>
      <c r="T251" s="27">
        <v>4.9480043406054799</v>
      </c>
    </row>
    <row r="252" spans="1:20">
      <c r="A252" s="27" t="s">
        <v>243</v>
      </c>
      <c r="B252" s="27">
        <v>5.0028856476093701E-3</v>
      </c>
      <c r="C252" s="27">
        <v>2.7757683629614099E-2</v>
      </c>
      <c r="D252" s="27">
        <v>0.20122896108798499</v>
      </c>
      <c r="E252" s="27">
        <v>0.57897609358309798</v>
      </c>
      <c r="F252" s="27">
        <v>0.72703888000010297</v>
      </c>
      <c r="G252" s="27">
        <v>3.884368307625</v>
      </c>
      <c r="H252" s="27">
        <v>23.387646108867699</v>
      </c>
      <c r="I252" s="27">
        <v>110.65626933741</v>
      </c>
      <c r="J252" s="27">
        <v>143.84058044003399</v>
      </c>
      <c r="K252" s="27">
        <v>159.40923604959201</v>
      </c>
      <c r="L252" s="27">
        <v>164.63245589249399</v>
      </c>
      <c r="M252" s="27">
        <v>193.88064723351999</v>
      </c>
      <c r="N252" s="27">
        <v>216.00583441269299</v>
      </c>
      <c r="O252" s="27">
        <v>247.999983973035</v>
      </c>
      <c r="P252" s="27">
        <v>289.15821528701298</v>
      </c>
      <c r="Q252" s="27">
        <v>387.706155746484</v>
      </c>
      <c r="R252" s="27">
        <v>468.90516310641198</v>
      </c>
      <c r="S252" s="27">
        <v>521.86969639897302</v>
      </c>
      <c r="T252" s="27">
        <v>524.65723339397596</v>
      </c>
    </row>
    <row r="253" spans="1:20">
      <c r="A253" s="27" t="s">
        <v>568</v>
      </c>
      <c r="B253" s="27">
        <v>0.16403259472847001</v>
      </c>
      <c r="C253" s="27">
        <v>0.2218117039769</v>
      </c>
      <c r="D253" s="27">
        <v>0.26774491351079699</v>
      </c>
      <c r="E253" s="27">
        <v>0.33160344964704902</v>
      </c>
      <c r="F253" s="27">
        <v>0.391983362421222</v>
      </c>
      <c r="G253" s="27">
        <v>0.46898257885924499</v>
      </c>
      <c r="H253" s="27">
        <v>0.599591556297974</v>
      </c>
      <c r="I253" s="27">
        <v>0.72844393878505198</v>
      </c>
      <c r="J253" s="27">
        <v>0.85915329367570703</v>
      </c>
      <c r="K253" s="27">
        <v>1.0086910455423499</v>
      </c>
      <c r="L253" s="27">
        <v>1.17809788953114</v>
      </c>
      <c r="M253" s="27">
        <v>1.33575155833656</v>
      </c>
      <c r="N253" s="27">
        <v>1.4678932978792001</v>
      </c>
      <c r="O253" s="27">
        <v>1.61359205711551</v>
      </c>
      <c r="P253" s="27">
        <v>1.7716929893418401</v>
      </c>
      <c r="Q253" s="27">
        <v>1.9535029253781999</v>
      </c>
      <c r="R253" s="27">
        <v>2.1557182048428198</v>
      </c>
      <c r="S253" s="27">
        <v>2.3783803331645599</v>
      </c>
      <c r="T253" s="27">
        <v>2.4750287165263298</v>
      </c>
    </row>
    <row r="254" spans="1:20">
      <c r="A254" s="27" t="s">
        <v>570</v>
      </c>
      <c r="B254" s="27">
        <v>0.412107947231247</v>
      </c>
      <c r="C254" s="27">
        <v>0.415953253104904</v>
      </c>
      <c r="D254" s="27">
        <v>0.44519326815031302</v>
      </c>
      <c r="E254" s="27">
        <v>0.42510260713429399</v>
      </c>
      <c r="F254" s="27">
        <v>0.30679016458825697</v>
      </c>
      <c r="G254" s="27">
        <v>0.326688767157021</v>
      </c>
      <c r="H254" s="27">
        <v>0.32143634256596199</v>
      </c>
      <c r="I254" s="27">
        <v>0.31382547353807699</v>
      </c>
      <c r="J254" s="27">
        <v>0.31746113397490799</v>
      </c>
      <c r="K254" s="27">
        <v>0.338634537499859</v>
      </c>
      <c r="L254" s="27">
        <v>0.35468699314139601</v>
      </c>
      <c r="M254" s="27">
        <v>0.36131698684989499</v>
      </c>
      <c r="N254" s="27">
        <v>0.34346811992328002</v>
      </c>
      <c r="O254" s="27">
        <v>0.33758272917672999</v>
      </c>
      <c r="P254" s="27">
        <v>0.33558193889627203</v>
      </c>
      <c r="Q254" s="27">
        <v>0.43643235379860701</v>
      </c>
      <c r="R254" s="27">
        <v>0.47675303972641903</v>
      </c>
      <c r="S254" s="27">
        <v>0.50442729118732099</v>
      </c>
      <c r="T254" s="27">
        <v>0.52493396005915804</v>
      </c>
    </row>
  </sheetData>
  <pageMargins left="0.7" right="0.7" top="0.75" bottom="0.75" header="0.3" footer="0.3"/>
  <headerFooter alignWithMargins="0"/>
  <tableParts count="1">
    <tablePart r:id="rId1"/>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4" workbookViewId="0">
      <selection activeCell="D23" sqref="D23"/>
    </sheetView>
  </sheetViews>
  <sheetFormatPr baseColWidth="10" defaultColWidth="8.83203125" defaultRowHeight="14" x14ac:dyDescent="0"/>
  <cols>
    <col min="1" max="1" width="29.6640625" customWidth="1"/>
    <col min="2" max="2" width="11.83203125" customWidth="1"/>
    <col min="10" max="10" width="11.1640625" customWidth="1"/>
    <col min="11" max="11" width="21.1640625" customWidth="1"/>
    <col min="15" max="15" width="36.5" customWidth="1"/>
  </cols>
  <sheetData>
    <row r="1" spans="1:15" ht="81.75" customHeight="1" thickBot="1"/>
    <row r="2" spans="1:15">
      <c r="A2" s="30" t="s">
        <v>651</v>
      </c>
      <c r="B2" s="31">
        <v>1</v>
      </c>
      <c r="C2" s="32"/>
      <c r="D2" s="32"/>
      <c r="E2" s="33" t="s">
        <v>652</v>
      </c>
      <c r="F2" s="33"/>
      <c r="G2" s="33" t="str">
        <f>ADDRESS(MATCH(B4, A9:A24, 1) + 8, MATCH(B3, A9:N9, 1), 1,1)</f>
        <v>$B$18</v>
      </c>
      <c r="H2" s="32"/>
      <c r="I2" s="32"/>
      <c r="J2" s="139" t="s">
        <v>653</v>
      </c>
      <c r="K2" s="142">
        <f ca="1">B2*G4</f>
        <v>2.3821164754494246</v>
      </c>
    </row>
    <row r="3" spans="1:15">
      <c r="A3" s="34" t="s">
        <v>627</v>
      </c>
      <c r="B3" s="35">
        <v>2000</v>
      </c>
      <c r="C3" s="36"/>
      <c r="D3" s="36"/>
      <c r="E3" s="37" t="s">
        <v>654</v>
      </c>
      <c r="F3" s="37"/>
      <c r="G3" s="37" t="str">
        <f>ADDRESS(MATCH(B4, RegInf[Country Group Name],1) + 8,14,1,1)</f>
        <v>$N$18</v>
      </c>
      <c r="H3" s="36"/>
      <c r="I3" s="36"/>
      <c r="J3" s="140"/>
      <c r="K3" s="143"/>
      <c r="O3" t="s">
        <v>655</v>
      </c>
    </row>
    <row r="4" spans="1:15" ht="43" thickBot="1">
      <c r="A4" s="38" t="s">
        <v>586</v>
      </c>
      <c r="B4" s="39" t="s">
        <v>656</v>
      </c>
      <c r="C4" s="40"/>
      <c r="D4" s="40"/>
      <c r="E4" s="41" t="s">
        <v>657</v>
      </c>
      <c r="F4" s="41"/>
      <c r="G4" s="41">
        <f ca="1">PRODUCT(INDIRECT(G2):INDIRECT(G3))</f>
        <v>2.3821164754494246</v>
      </c>
      <c r="H4" s="40"/>
      <c r="I4" s="40"/>
      <c r="J4" s="141"/>
      <c r="K4" s="144"/>
      <c r="O4" s="42">
        <f ca="1">B2*PRODUCT(INDIRECT(ADDRESS(MATCH(B4, A9:A24, 1) + 8, MATCH(B3, A9:N9, 1), 1,1)):INDIRECT(ADDRESS(MATCH(B4, RegInf[Country Group Name],1) + 8,14,1,1)))</f>
        <v>2.3821164754494246</v>
      </c>
    </row>
    <row r="6" spans="1:15" ht="20">
      <c r="A6" s="43" t="s">
        <v>658</v>
      </c>
      <c r="G6" t="s">
        <v>659</v>
      </c>
    </row>
    <row r="8" spans="1:15">
      <c r="A8" t="s">
        <v>660</v>
      </c>
      <c r="B8" t="s">
        <v>91</v>
      </c>
      <c r="C8" t="s">
        <v>92</v>
      </c>
      <c r="D8" t="s">
        <v>93</v>
      </c>
      <c r="E8" t="s">
        <v>94</v>
      </c>
      <c r="F8" t="s">
        <v>95</v>
      </c>
      <c r="G8" t="s">
        <v>96</v>
      </c>
      <c r="H8" t="s">
        <v>97</v>
      </c>
      <c r="I8" t="s">
        <v>98</v>
      </c>
      <c r="J8" t="s">
        <v>99</v>
      </c>
      <c r="K8" t="s">
        <v>100</v>
      </c>
      <c r="L8" t="s">
        <v>101</v>
      </c>
      <c r="M8" t="s">
        <v>573</v>
      </c>
      <c r="N8" t="s">
        <v>574</v>
      </c>
    </row>
    <row r="9" spans="1:15">
      <c r="A9" s="1"/>
      <c r="B9" s="44">
        <v>2000</v>
      </c>
      <c r="C9" s="44">
        <v>2001</v>
      </c>
      <c r="D9" s="44">
        <v>2002</v>
      </c>
      <c r="E9" s="44">
        <v>2003</v>
      </c>
      <c r="F9" s="44">
        <v>2004</v>
      </c>
      <c r="G9" s="44">
        <v>2005</v>
      </c>
      <c r="H9" s="44">
        <v>2006</v>
      </c>
      <c r="I9" s="44">
        <v>2007</v>
      </c>
      <c r="J9" s="44">
        <v>2008</v>
      </c>
      <c r="K9" s="44">
        <v>2009</v>
      </c>
      <c r="L9" s="44">
        <v>2010</v>
      </c>
      <c r="M9" s="44">
        <v>2011</v>
      </c>
      <c r="N9" s="44">
        <v>2012</v>
      </c>
    </row>
    <row r="10" spans="1:15">
      <c r="A10" s="1" t="s">
        <v>661</v>
      </c>
      <c r="B10">
        <v>1.0225599999999999</v>
      </c>
      <c r="C10">
        <v>1.02146</v>
      </c>
      <c r="D10">
        <v>1.01546</v>
      </c>
      <c r="E10">
        <v>1.0184599999999999</v>
      </c>
      <c r="F10">
        <v>1.0201199999999999</v>
      </c>
      <c r="G10">
        <v>1.0231600000000001</v>
      </c>
      <c r="H10">
        <v>1.0233699999999999</v>
      </c>
      <c r="I10">
        <v>1.0217000000000001</v>
      </c>
      <c r="J10">
        <v>1.0338000000000001</v>
      </c>
      <c r="K10">
        <v>1.0012700000000001</v>
      </c>
      <c r="L10">
        <v>1.01532</v>
      </c>
      <c r="M10">
        <v>1.0268900000000001</v>
      </c>
      <c r="N10">
        <v>1.01955</v>
      </c>
    </row>
    <row r="11" spans="1:15">
      <c r="A11" s="1" t="s">
        <v>662</v>
      </c>
      <c r="B11">
        <v>1.0281499999999999</v>
      </c>
      <c r="C11">
        <v>1.05619</v>
      </c>
      <c r="D11">
        <v>1.05552</v>
      </c>
      <c r="E11">
        <v>1.0373000000000001</v>
      </c>
      <c r="F11">
        <v>1.0451299999999999</v>
      </c>
      <c r="G11">
        <v>1.0708899999999999</v>
      </c>
      <c r="H11">
        <v>1.07918</v>
      </c>
      <c r="I11">
        <v>1.04508</v>
      </c>
      <c r="J11">
        <v>1.0908599999999999</v>
      </c>
      <c r="K11">
        <v>1.0299499999999999</v>
      </c>
      <c r="L11">
        <v>1.044</v>
      </c>
      <c r="M11">
        <v>1.05897</v>
      </c>
      <c r="N11">
        <v>1.0390999999999999</v>
      </c>
    </row>
    <row r="12" spans="1:15">
      <c r="A12" s="1" t="s">
        <v>663</v>
      </c>
      <c r="B12">
        <v>1.2928900000000001</v>
      </c>
      <c r="C12">
        <v>1.25623</v>
      </c>
      <c r="D12">
        <v>1.18299</v>
      </c>
      <c r="E12">
        <v>1.1090599999999999</v>
      </c>
      <c r="F12">
        <v>1.06626</v>
      </c>
      <c r="G12">
        <v>1.05867</v>
      </c>
      <c r="H12">
        <v>1.05864</v>
      </c>
      <c r="I12">
        <v>1.0603199999999999</v>
      </c>
      <c r="J12">
        <v>1.0805400000000001</v>
      </c>
      <c r="K12">
        <v>1.0469200000000001</v>
      </c>
      <c r="L12">
        <v>1.0530999999999999</v>
      </c>
      <c r="M12">
        <v>1.0533300000000001</v>
      </c>
      <c r="N12">
        <v>1.05786</v>
      </c>
    </row>
    <row r="13" spans="1:15" ht="28">
      <c r="A13" s="1" t="s">
        <v>664</v>
      </c>
      <c r="B13">
        <v>1.2410099999999999</v>
      </c>
      <c r="C13">
        <v>1.20336</v>
      </c>
      <c r="D13">
        <v>1.1401699999999999</v>
      </c>
      <c r="E13">
        <v>1.1231100000000001</v>
      </c>
      <c r="F13">
        <v>1.10388</v>
      </c>
      <c r="G13">
        <v>1.12114</v>
      </c>
      <c r="H13">
        <v>1.0946100000000001</v>
      </c>
      <c r="I13">
        <v>1.0972599999999999</v>
      </c>
      <c r="J13">
        <v>1.1557200000000001</v>
      </c>
      <c r="K13">
        <v>1.1122399999999999</v>
      </c>
      <c r="L13">
        <v>1.0716000000000001</v>
      </c>
      <c r="M13">
        <v>1.10077</v>
      </c>
      <c r="N13">
        <v>1.06463</v>
      </c>
    </row>
    <row r="14" spans="1:15">
      <c r="A14" s="1" t="s">
        <v>665</v>
      </c>
      <c r="B14">
        <v>1.0196400000000001</v>
      </c>
      <c r="C14">
        <v>1.02756</v>
      </c>
      <c r="D14">
        <v>1.0212000000000001</v>
      </c>
      <c r="E14">
        <v>1.02576</v>
      </c>
      <c r="F14">
        <v>1.0406299999999999</v>
      </c>
      <c r="G14">
        <v>1.03596</v>
      </c>
      <c r="H14">
        <v>1.0400700000000001</v>
      </c>
      <c r="I14">
        <v>1.0536000000000001</v>
      </c>
      <c r="J14">
        <v>1.0726499999999999</v>
      </c>
      <c r="K14">
        <v>1.0264</v>
      </c>
      <c r="L14">
        <v>1.05562</v>
      </c>
      <c r="M14">
        <v>1.06365</v>
      </c>
      <c r="N14">
        <v>1.0445599999999999</v>
      </c>
    </row>
    <row r="15" spans="1:15" ht="28">
      <c r="A15" s="1" t="s">
        <v>666</v>
      </c>
      <c r="B15">
        <v>1.08633</v>
      </c>
      <c r="C15">
        <v>1.07758</v>
      </c>
      <c r="D15">
        <v>1.0677399999999999</v>
      </c>
      <c r="E15">
        <v>1.0665899999999999</v>
      </c>
      <c r="F15">
        <v>1.0591600000000001</v>
      </c>
      <c r="G15">
        <v>1.05887</v>
      </c>
      <c r="H15">
        <v>1.05644</v>
      </c>
      <c r="I15">
        <v>1.06525</v>
      </c>
      <c r="J15">
        <v>1.09179</v>
      </c>
      <c r="K15">
        <v>1.0506899999999999</v>
      </c>
      <c r="L15">
        <v>1.0601</v>
      </c>
      <c r="M15">
        <v>1.0718799999999999</v>
      </c>
      <c r="N15">
        <v>1.0592600000000001</v>
      </c>
    </row>
    <row r="16" spans="1:15">
      <c r="A16" s="1" t="s">
        <v>667</v>
      </c>
      <c r="B16">
        <v>1.0219400000000001</v>
      </c>
      <c r="C16">
        <v>1.0242800000000001</v>
      </c>
      <c r="D16">
        <v>1.02254</v>
      </c>
      <c r="E16">
        <v>1.0213099999999999</v>
      </c>
      <c r="F16">
        <v>1.0218100000000001</v>
      </c>
      <c r="G16">
        <v>1.0217799999999999</v>
      </c>
      <c r="H16">
        <v>1.02203</v>
      </c>
      <c r="I16">
        <v>1.0214099999999999</v>
      </c>
      <c r="J16">
        <v>1.0329200000000001</v>
      </c>
      <c r="K16">
        <v>1.00295</v>
      </c>
      <c r="L16">
        <v>1.01624</v>
      </c>
      <c r="M16">
        <v>1.0271600000000001</v>
      </c>
      <c r="N16">
        <v>1.0249600000000001</v>
      </c>
    </row>
    <row r="17" spans="1:14">
      <c r="A17" s="1" t="s">
        <v>115</v>
      </c>
      <c r="B17">
        <v>1.03104</v>
      </c>
      <c r="C17">
        <v>1.02973</v>
      </c>
      <c r="D17">
        <v>1.0250900000000001</v>
      </c>
      <c r="E17">
        <v>1.02189</v>
      </c>
      <c r="F17">
        <v>1.0229999999999999</v>
      </c>
      <c r="G17">
        <v>1.0226599999999999</v>
      </c>
      <c r="H17">
        <v>1.02285</v>
      </c>
      <c r="I17">
        <v>1.02376</v>
      </c>
      <c r="J17">
        <v>1.0363800000000001</v>
      </c>
      <c r="K17">
        <v>1.00884</v>
      </c>
      <c r="L17">
        <v>1.0197700000000001</v>
      </c>
      <c r="M17">
        <v>1.03081</v>
      </c>
      <c r="N17">
        <v>1.02593</v>
      </c>
    </row>
    <row r="18" spans="1:14">
      <c r="A18" s="1" t="s">
        <v>656</v>
      </c>
      <c r="B18">
        <v>1.0852299999999999</v>
      </c>
      <c r="C18">
        <v>1.0657000000000001</v>
      </c>
      <c r="D18">
        <v>1.08544</v>
      </c>
      <c r="E18">
        <v>1.1033200000000001</v>
      </c>
      <c r="F18">
        <v>1.0660000000000001</v>
      </c>
      <c r="G18">
        <v>1.06253</v>
      </c>
      <c r="H18">
        <v>1.0525</v>
      </c>
      <c r="I18">
        <v>1.05406</v>
      </c>
      <c r="J18">
        <v>1.07925</v>
      </c>
      <c r="K18">
        <v>1.05948</v>
      </c>
      <c r="L18">
        <v>1.0595600000000001</v>
      </c>
      <c r="M18">
        <v>1.06609</v>
      </c>
      <c r="N18">
        <v>1.05969</v>
      </c>
    </row>
    <row r="19" spans="1:14">
      <c r="A19" s="1" t="s">
        <v>668</v>
      </c>
      <c r="B19">
        <v>1.0214700000000001</v>
      </c>
      <c r="C19">
        <v>1.0189999999999999</v>
      </c>
      <c r="D19">
        <v>1.0128299999999999</v>
      </c>
      <c r="E19">
        <v>1.0175099999999999</v>
      </c>
      <c r="F19">
        <v>1.0197000000000001</v>
      </c>
      <c r="G19">
        <v>1.02329</v>
      </c>
      <c r="H19">
        <v>1.0233000000000001</v>
      </c>
      <c r="I19">
        <v>1.02162</v>
      </c>
      <c r="J19">
        <v>1.0317099999999999</v>
      </c>
      <c r="K19">
        <v>0.99897999999999998</v>
      </c>
      <c r="L19">
        <v>1.01366</v>
      </c>
      <c r="M19">
        <v>1.0256799999999999</v>
      </c>
      <c r="N19">
        <v>1.0186599999999999</v>
      </c>
    </row>
    <row r="20" spans="1:14">
      <c r="A20" s="1" t="s">
        <v>669</v>
      </c>
      <c r="B20">
        <v>1.0365200000000001</v>
      </c>
      <c r="C20">
        <v>1.03586</v>
      </c>
      <c r="D20">
        <v>1.04867</v>
      </c>
      <c r="E20">
        <v>1.0563400000000001</v>
      </c>
      <c r="F20">
        <v>1.06579</v>
      </c>
      <c r="G20">
        <v>1.06856</v>
      </c>
      <c r="H20">
        <v>1.0820400000000001</v>
      </c>
      <c r="I20">
        <v>1.1055999999999999</v>
      </c>
      <c r="J20">
        <v>1.1253899999999999</v>
      </c>
      <c r="K20">
        <v>1.0622499999999999</v>
      </c>
      <c r="L20">
        <v>1.0648299999999999</v>
      </c>
      <c r="M20">
        <v>1.0922000000000001</v>
      </c>
      <c r="N20">
        <v>1.10711</v>
      </c>
    </row>
    <row r="21" spans="1:14" ht="28">
      <c r="A21" s="1" t="s">
        <v>670</v>
      </c>
      <c r="B21">
        <v>1.0363</v>
      </c>
      <c r="C21">
        <v>1.03708</v>
      </c>
      <c r="D21">
        <v>1.0458099999999999</v>
      </c>
      <c r="E21">
        <v>1.0545100000000001</v>
      </c>
      <c r="F21">
        <v>1.06331</v>
      </c>
      <c r="G21">
        <v>1.0712699999999999</v>
      </c>
      <c r="H21">
        <v>1.08169</v>
      </c>
      <c r="I21">
        <v>1.1027100000000001</v>
      </c>
      <c r="J21">
        <v>1.12402</v>
      </c>
      <c r="K21">
        <v>1.0727100000000001</v>
      </c>
      <c r="L21">
        <v>1.06857</v>
      </c>
      <c r="M21">
        <v>1.0969199999999999</v>
      </c>
      <c r="N21">
        <v>1.1069800000000001</v>
      </c>
    </row>
    <row r="22" spans="1:14" ht="42">
      <c r="A22" s="1" t="s">
        <v>671</v>
      </c>
      <c r="B22">
        <v>1.0208900000000001</v>
      </c>
      <c r="C22">
        <v>1.0254700000000001</v>
      </c>
      <c r="D22">
        <v>1.0174000000000001</v>
      </c>
      <c r="E22">
        <v>1.0166500000000001</v>
      </c>
      <c r="F22">
        <v>1.0190699999999999</v>
      </c>
      <c r="G22">
        <v>1.0201800000000001</v>
      </c>
      <c r="H22">
        <v>1.0204500000000001</v>
      </c>
      <c r="I22">
        <v>1.0203100000000001</v>
      </c>
      <c r="J22">
        <v>1.0429999999999999</v>
      </c>
      <c r="K22">
        <v>1.0130300000000001</v>
      </c>
      <c r="L22">
        <v>1.0221</v>
      </c>
      <c r="M22">
        <v>1.0307999999999999</v>
      </c>
      <c r="N22">
        <v>1.02024</v>
      </c>
    </row>
    <row r="23" spans="1:14">
      <c r="A23" s="1" t="s">
        <v>599</v>
      </c>
      <c r="B23">
        <v>1.14879</v>
      </c>
      <c r="C23">
        <v>1.12845</v>
      </c>
      <c r="D23">
        <v>1.1066</v>
      </c>
      <c r="E23">
        <v>1.10795</v>
      </c>
      <c r="F23">
        <v>1.07606</v>
      </c>
      <c r="G23">
        <v>1.08799</v>
      </c>
      <c r="H23">
        <v>1.0714399999999999</v>
      </c>
      <c r="I23">
        <v>1.0641400000000001</v>
      </c>
      <c r="J23">
        <v>1.12886</v>
      </c>
      <c r="K23">
        <v>1.09365</v>
      </c>
      <c r="L23">
        <v>1.0744800000000001</v>
      </c>
      <c r="M23">
        <v>1.09293</v>
      </c>
      <c r="N23">
        <v>1.09066</v>
      </c>
    </row>
    <row r="24" spans="1:14">
      <c r="A24" s="1" t="s">
        <v>159</v>
      </c>
      <c r="B24">
        <v>1.04576</v>
      </c>
      <c r="C24">
        <v>1.0422100000000001</v>
      </c>
      <c r="D24">
        <v>1.0351600000000001</v>
      </c>
      <c r="E24">
        <v>1.03708</v>
      </c>
      <c r="F24">
        <v>1.03566</v>
      </c>
      <c r="G24">
        <v>1.03779</v>
      </c>
      <c r="H24">
        <v>1.03732</v>
      </c>
      <c r="I24">
        <v>1.0406299999999999</v>
      </c>
      <c r="J24">
        <v>1.05975</v>
      </c>
      <c r="K24">
        <v>1.02413</v>
      </c>
      <c r="L24">
        <v>1.0365500000000001</v>
      </c>
      <c r="M24">
        <v>1.0486599999999999</v>
      </c>
      <c r="N24">
        <v>1.0391600000000001</v>
      </c>
    </row>
    <row r="25" spans="1:14">
      <c r="A25" s="1"/>
    </row>
    <row r="26" spans="1:14">
      <c r="A26" t="s">
        <v>672</v>
      </c>
    </row>
    <row r="28" spans="1:14">
      <c r="E28" s="45" t="s">
        <v>673</v>
      </c>
    </row>
    <row r="29" spans="1:14">
      <c r="E29" t="s">
        <v>674</v>
      </c>
    </row>
  </sheetData>
  <mergeCells count="2">
    <mergeCell ref="J2:J4"/>
    <mergeCell ref="K2:K4"/>
  </mergeCells>
  <dataValidations count="1">
    <dataValidation type="list" allowBlank="1" showInputMessage="1" showErrorMessage="1" sqref="B4">
      <formula1>$A$9:$A$9</formula1>
    </dataValidation>
  </dataValidations>
  <hyperlinks>
    <hyperlink ref="E28" r:id="rId1"/>
  </hyperlinks>
  <pageMargins left="0.7" right="0.7" top="0.75" bottom="0.75" header="0.3" footer="0.3"/>
  <pageSetup orientation="portrait" horizontalDpi="4294967292" verticalDpi="4294967292"/>
  <drawing r:id="rId2"/>
  <tableParts count="1">
    <tablePart r:id="rId3"/>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workbookViewId="0">
      <selection activeCell="B16" sqref="B16"/>
    </sheetView>
  </sheetViews>
  <sheetFormatPr baseColWidth="10" defaultColWidth="8.83203125" defaultRowHeight="14" x14ac:dyDescent="0"/>
  <cols>
    <col min="1" max="1" width="23.1640625" style="21" customWidth="1"/>
    <col min="2" max="2" width="35.33203125" style="21" customWidth="1"/>
    <col min="3" max="4" width="32.6640625" style="21" customWidth="1"/>
    <col min="5" max="5" width="21.6640625" style="21" customWidth="1"/>
    <col min="6" max="16384" width="8.83203125" style="21"/>
  </cols>
  <sheetData>
    <row r="1" spans="1:7" s="24" customFormat="1" ht="15">
      <c r="A1" s="11" t="s">
        <v>583</v>
      </c>
      <c r="B1" s="12"/>
      <c r="C1" s="12"/>
      <c r="D1" s="12"/>
      <c r="E1" s="23"/>
      <c r="F1" s="23"/>
      <c r="G1" s="22"/>
    </row>
    <row r="2" spans="1:7">
      <c r="A2" s="4"/>
      <c r="B2" s="4"/>
      <c r="C2" s="4"/>
      <c r="D2" s="4"/>
      <c r="E2" s="14"/>
      <c r="F2" s="14"/>
      <c r="G2" s="13"/>
    </row>
    <row r="3" spans="1:7" ht="39" customHeight="1">
      <c r="A3" s="4"/>
      <c r="B3" s="4"/>
      <c r="C3" s="4"/>
      <c r="D3" s="4"/>
      <c r="E3" s="10"/>
      <c r="F3" s="10"/>
      <c r="G3" s="15"/>
    </row>
    <row r="4" spans="1:7">
      <c r="A4" s="5" t="s">
        <v>584</v>
      </c>
      <c r="B4" s="5" t="s">
        <v>586</v>
      </c>
      <c r="C4" s="5" t="s">
        <v>587</v>
      </c>
      <c r="D4" s="5" t="s">
        <v>625</v>
      </c>
      <c r="E4" s="5" t="s">
        <v>588</v>
      </c>
      <c r="F4" s="5" t="s">
        <v>589</v>
      </c>
      <c r="G4" s="16" t="s">
        <v>585</v>
      </c>
    </row>
    <row r="5" spans="1:7">
      <c r="A5" s="6" t="s">
        <v>161</v>
      </c>
      <c r="B5" s="6" t="s">
        <v>152</v>
      </c>
      <c r="C5" s="6" t="s">
        <v>132</v>
      </c>
      <c r="D5" s="6" t="s">
        <v>132</v>
      </c>
      <c r="E5" s="6" t="s">
        <v>590</v>
      </c>
      <c r="F5" s="6" t="s">
        <v>591</v>
      </c>
      <c r="G5" s="6" t="s">
        <v>162</v>
      </c>
    </row>
    <row r="6" spans="1:7">
      <c r="A6" s="6" t="s">
        <v>163</v>
      </c>
      <c r="B6" s="6" t="s">
        <v>592</v>
      </c>
      <c r="C6" s="6" t="s">
        <v>157</v>
      </c>
      <c r="D6" s="6" t="s">
        <v>157</v>
      </c>
      <c r="E6" s="6" t="s">
        <v>593</v>
      </c>
      <c r="F6" s="6" t="s">
        <v>594</v>
      </c>
      <c r="G6" s="6" t="s">
        <v>164</v>
      </c>
    </row>
    <row r="7" spans="1:7">
      <c r="A7" s="6" t="s">
        <v>165</v>
      </c>
      <c r="B7" s="6" t="s">
        <v>595</v>
      </c>
      <c r="C7" s="6" t="s">
        <v>157</v>
      </c>
      <c r="D7" s="6" t="s">
        <v>157</v>
      </c>
      <c r="E7" s="6" t="s">
        <v>593</v>
      </c>
      <c r="F7" s="6" t="s">
        <v>594</v>
      </c>
      <c r="G7" s="6" t="s">
        <v>166</v>
      </c>
    </row>
    <row r="8" spans="1:7">
      <c r="A8" s="6" t="s">
        <v>167</v>
      </c>
      <c r="B8" s="6" t="s">
        <v>596</v>
      </c>
      <c r="C8" s="6" t="s">
        <v>157</v>
      </c>
      <c r="D8" s="6" t="s">
        <v>157</v>
      </c>
      <c r="E8" s="6" t="s">
        <v>597</v>
      </c>
      <c r="F8" s="6" t="s">
        <v>594</v>
      </c>
      <c r="G8" s="6" t="s">
        <v>168</v>
      </c>
    </row>
    <row r="9" spans="1:7">
      <c r="A9" s="6" t="s">
        <v>169</v>
      </c>
      <c r="B9" s="6" t="s">
        <v>597</v>
      </c>
      <c r="C9" s="6" t="s">
        <v>119</v>
      </c>
      <c r="D9" s="6" t="s">
        <v>121</v>
      </c>
      <c r="E9" s="6" t="s">
        <v>597</v>
      </c>
      <c r="F9" s="6" t="s">
        <v>594</v>
      </c>
      <c r="G9" s="6" t="s">
        <v>598</v>
      </c>
    </row>
    <row r="10" spans="1:7">
      <c r="A10" s="6" t="s">
        <v>170</v>
      </c>
      <c r="B10" s="6" t="s">
        <v>599</v>
      </c>
      <c r="C10" s="6" t="s">
        <v>157</v>
      </c>
      <c r="D10" s="6" t="s">
        <v>157</v>
      </c>
      <c r="E10" s="6" t="s">
        <v>600</v>
      </c>
      <c r="F10" s="6"/>
      <c r="G10" s="6" t="s">
        <v>171</v>
      </c>
    </row>
    <row r="11" spans="1:7">
      <c r="A11" s="6" t="s">
        <v>172</v>
      </c>
      <c r="B11" s="6" t="s">
        <v>597</v>
      </c>
      <c r="C11" s="6" t="s">
        <v>119</v>
      </c>
      <c r="D11" s="6" t="s">
        <v>121</v>
      </c>
      <c r="E11" s="6" t="s">
        <v>593</v>
      </c>
      <c r="F11" s="6" t="s">
        <v>594</v>
      </c>
      <c r="G11" s="6" t="s">
        <v>173</v>
      </c>
    </row>
    <row r="12" spans="1:7">
      <c r="A12" s="6" t="s">
        <v>174</v>
      </c>
      <c r="B12" s="6" t="s">
        <v>601</v>
      </c>
      <c r="C12" s="6" t="s">
        <v>157</v>
      </c>
      <c r="D12" s="6" t="s">
        <v>157</v>
      </c>
      <c r="E12" s="6" t="s">
        <v>593</v>
      </c>
      <c r="F12" s="6" t="s">
        <v>594</v>
      </c>
      <c r="G12" s="6" t="s">
        <v>175</v>
      </c>
    </row>
    <row r="13" spans="1:7">
      <c r="A13" s="6" t="s">
        <v>176</v>
      </c>
      <c r="B13" s="6" t="s">
        <v>592</v>
      </c>
      <c r="C13" s="6" t="s">
        <v>134</v>
      </c>
      <c r="D13" s="6" t="s">
        <v>134</v>
      </c>
      <c r="E13" s="6" t="s">
        <v>600</v>
      </c>
      <c r="F13" s="6" t="s">
        <v>594</v>
      </c>
      <c r="G13" s="6" t="s">
        <v>177</v>
      </c>
    </row>
    <row r="14" spans="1:7">
      <c r="A14" s="6" t="s">
        <v>178</v>
      </c>
      <c r="B14" s="6" t="s">
        <v>597</v>
      </c>
      <c r="C14" s="6" t="s">
        <v>119</v>
      </c>
      <c r="D14" s="6" t="s">
        <v>121</v>
      </c>
      <c r="E14" s="6" t="s">
        <v>597</v>
      </c>
      <c r="F14" s="6" t="s">
        <v>594</v>
      </c>
      <c r="G14" s="6" t="s">
        <v>179</v>
      </c>
    </row>
    <row r="15" spans="1:7">
      <c r="A15" s="6" t="s">
        <v>180</v>
      </c>
      <c r="B15" s="6" t="s">
        <v>597</v>
      </c>
      <c r="C15" s="6" t="s">
        <v>119</v>
      </c>
      <c r="D15" s="6" t="s">
        <v>123</v>
      </c>
      <c r="E15" s="6" t="s">
        <v>597</v>
      </c>
      <c r="F15" s="6" t="s">
        <v>594</v>
      </c>
      <c r="G15" s="6" t="s">
        <v>181</v>
      </c>
    </row>
    <row r="16" spans="1:7">
      <c r="A16" s="6" t="s">
        <v>182</v>
      </c>
      <c r="B16" s="6" t="s">
        <v>597</v>
      </c>
      <c r="C16" s="6" t="s">
        <v>119</v>
      </c>
      <c r="D16" s="6" t="s">
        <v>123</v>
      </c>
      <c r="E16" s="6" t="s">
        <v>597</v>
      </c>
      <c r="F16" s="6" t="s">
        <v>110</v>
      </c>
      <c r="G16" s="6" t="s">
        <v>183</v>
      </c>
    </row>
    <row r="17" spans="1:7">
      <c r="A17" s="6" t="s">
        <v>184</v>
      </c>
      <c r="B17" s="6" t="s">
        <v>592</v>
      </c>
      <c r="C17" s="6" t="s">
        <v>157</v>
      </c>
      <c r="D17" s="6" t="s">
        <v>157</v>
      </c>
      <c r="E17" s="6" t="s">
        <v>593</v>
      </c>
      <c r="F17" s="6" t="s">
        <v>594</v>
      </c>
      <c r="G17" s="6" t="s">
        <v>185</v>
      </c>
    </row>
    <row r="18" spans="1:7">
      <c r="A18" s="6" t="s">
        <v>186</v>
      </c>
      <c r="B18" s="6" t="s">
        <v>597</v>
      </c>
      <c r="C18" s="6" t="s">
        <v>119</v>
      </c>
      <c r="D18" s="6" t="s">
        <v>121</v>
      </c>
      <c r="E18" s="6" t="s">
        <v>597</v>
      </c>
      <c r="F18" s="6" t="s">
        <v>594</v>
      </c>
      <c r="G18" s="6" t="s">
        <v>187</v>
      </c>
    </row>
    <row r="19" spans="1:7">
      <c r="A19" s="6" t="s">
        <v>188</v>
      </c>
      <c r="B19" s="6" t="s">
        <v>597</v>
      </c>
      <c r="C19" s="6" t="s">
        <v>119</v>
      </c>
      <c r="D19" s="6" t="s">
        <v>121</v>
      </c>
      <c r="E19" s="6" t="s">
        <v>597</v>
      </c>
      <c r="F19" s="6"/>
      <c r="G19" s="6" t="s">
        <v>189</v>
      </c>
    </row>
    <row r="20" spans="1:7">
      <c r="A20" s="6" t="s">
        <v>190</v>
      </c>
      <c r="B20" s="6" t="s">
        <v>152</v>
      </c>
      <c r="C20" s="6" t="s">
        <v>132</v>
      </c>
      <c r="D20" s="6" t="s">
        <v>132</v>
      </c>
      <c r="E20" s="6" t="s">
        <v>590</v>
      </c>
      <c r="F20" s="6" t="s">
        <v>594</v>
      </c>
      <c r="G20" s="6" t="s">
        <v>191</v>
      </c>
    </row>
    <row r="21" spans="1:7">
      <c r="A21" s="6" t="s">
        <v>192</v>
      </c>
      <c r="B21" s="6" t="s">
        <v>597</v>
      </c>
      <c r="C21" s="6" t="s">
        <v>119</v>
      </c>
      <c r="D21" s="6" t="s">
        <v>121</v>
      </c>
      <c r="E21" s="6" t="s">
        <v>597</v>
      </c>
      <c r="F21" s="6" t="s">
        <v>594</v>
      </c>
      <c r="G21" s="6" t="s">
        <v>193</v>
      </c>
    </row>
    <row r="22" spans="1:7">
      <c r="A22" s="6" t="s">
        <v>194</v>
      </c>
      <c r="B22" s="6" t="s">
        <v>592</v>
      </c>
      <c r="C22" s="6" t="s">
        <v>157</v>
      </c>
      <c r="D22" s="6" t="s">
        <v>157</v>
      </c>
      <c r="E22" s="6" t="s">
        <v>593</v>
      </c>
      <c r="F22" s="6" t="s">
        <v>594</v>
      </c>
      <c r="G22" s="6" t="s">
        <v>195</v>
      </c>
    </row>
    <row r="23" spans="1:7">
      <c r="A23" s="6" t="s">
        <v>196</v>
      </c>
      <c r="B23" s="6" t="s">
        <v>597</v>
      </c>
      <c r="C23" s="6" t="s">
        <v>119</v>
      </c>
      <c r="D23" s="6" t="s">
        <v>123</v>
      </c>
      <c r="E23" s="6" t="s">
        <v>597</v>
      </c>
      <c r="F23" s="6" t="s">
        <v>110</v>
      </c>
      <c r="G23" s="6" t="s">
        <v>197</v>
      </c>
    </row>
    <row r="24" spans="1:7">
      <c r="A24" s="6" t="s">
        <v>198</v>
      </c>
      <c r="B24" s="6" t="s">
        <v>601</v>
      </c>
      <c r="C24" s="6" t="s">
        <v>157</v>
      </c>
      <c r="D24" s="6" t="s">
        <v>157</v>
      </c>
      <c r="E24" s="6" t="s">
        <v>593</v>
      </c>
      <c r="F24" s="6" t="s">
        <v>594</v>
      </c>
      <c r="G24" s="6" t="s">
        <v>199</v>
      </c>
    </row>
    <row r="25" spans="1:7">
      <c r="A25" s="6" t="s">
        <v>200</v>
      </c>
      <c r="B25" s="6" t="s">
        <v>599</v>
      </c>
      <c r="C25" s="6" t="s">
        <v>132</v>
      </c>
      <c r="D25" s="6" t="s">
        <v>132</v>
      </c>
      <c r="E25" s="6" t="s">
        <v>590</v>
      </c>
      <c r="F25" s="6" t="s">
        <v>591</v>
      </c>
      <c r="G25" s="6" t="s">
        <v>201</v>
      </c>
    </row>
    <row r="26" spans="1:7">
      <c r="A26" s="6" t="s">
        <v>202</v>
      </c>
      <c r="B26" s="6" t="s">
        <v>597</v>
      </c>
      <c r="C26" s="6" t="s">
        <v>119</v>
      </c>
      <c r="D26" s="6" t="s">
        <v>121</v>
      </c>
      <c r="E26" s="6" t="s">
        <v>597</v>
      </c>
      <c r="F26" s="6" t="s">
        <v>594</v>
      </c>
      <c r="G26" s="6" t="s">
        <v>203</v>
      </c>
    </row>
    <row r="27" spans="1:7">
      <c r="A27" s="6" t="s">
        <v>204</v>
      </c>
      <c r="B27" s="6" t="s">
        <v>152</v>
      </c>
      <c r="C27" s="6" t="s">
        <v>134</v>
      </c>
      <c r="D27" s="6" t="s">
        <v>134</v>
      </c>
      <c r="E27" s="6" t="s">
        <v>590</v>
      </c>
      <c r="F27" s="6" t="s">
        <v>594</v>
      </c>
      <c r="G27" s="6" t="s">
        <v>205</v>
      </c>
    </row>
    <row r="28" spans="1:7">
      <c r="A28" s="6" t="s">
        <v>206</v>
      </c>
      <c r="B28" s="6" t="s">
        <v>601</v>
      </c>
      <c r="C28" s="6" t="s">
        <v>134</v>
      </c>
      <c r="D28" s="6" t="s">
        <v>134</v>
      </c>
      <c r="E28" s="6" t="s">
        <v>600</v>
      </c>
      <c r="F28" s="6" t="s">
        <v>591</v>
      </c>
      <c r="G28" s="6" t="s">
        <v>207</v>
      </c>
    </row>
    <row r="29" spans="1:7">
      <c r="A29" s="6" t="s">
        <v>208</v>
      </c>
      <c r="B29" s="6" t="s">
        <v>592</v>
      </c>
      <c r="C29" s="6" t="s">
        <v>157</v>
      </c>
      <c r="D29" s="6" t="s">
        <v>157</v>
      </c>
      <c r="E29" s="6" t="s">
        <v>600</v>
      </c>
      <c r="F29" s="6" t="s">
        <v>594</v>
      </c>
      <c r="G29" s="6" t="s">
        <v>209</v>
      </c>
    </row>
    <row r="30" spans="1:7">
      <c r="A30" s="6" t="s">
        <v>210</v>
      </c>
      <c r="B30" s="6" t="s">
        <v>599</v>
      </c>
      <c r="C30" s="6" t="s">
        <v>157</v>
      </c>
      <c r="D30" s="6" t="s">
        <v>157</v>
      </c>
      <c r="E30" s="6" t="s">
        <v>593</v>
      </c>
      <c r="F30" s="6" t="s">
        <v>594</v>
      </c>
      <c r="G30" s="6" t="s">
        <v>211</v>
      </c>
    </row>
    <row r="31" spans="1:7">
      <c r="A31" s="6" t="s">
        <v>31</v>
      </c>
      <c r="B31" s="6" t="s">
        <v>601</v>
      </c>
      <c r="C31" s="6" t="s">
        <v>157</v>
      </c>
      <c r="D31" s="6" t="s">
        <v>157</v>
      </c>
      <c r="E31" s="6" t="s">
        <v>593</v>
      </c>
      <c r="F31" s="6" t="s">
        <v>594</v>
      </c>
      <c r="G31" s="6" t="s">
        <v>212</v>
      </c>
    </row>
    <row r="32" spans="1:7">
      <c r="A32" s="6" t="s">
        <v>213</v>
      </c>
      <c r="B32" s="6" t="s">
        <v>597</v>
      </c>
      <c r="C32" s="6" t="s">
        <v>119</v>
      </c>
      <c r="D32" s="6" t="s">
        <v>121</v>
      </c>
      <c r="E32" s="6" t="s">
        <v>597</v>
      </c>
      <c r="F32" s="6" t="s">
        <v>594</v>
      </c>
      <c r="G32" s="6" t="s">
        <v>214</v>
      </c>
    </row>
    <row r="33" spans="1:7">
      <c r="A33" s="6" t="s">
        <v>215</v>
      </c>
      <c r="B33" s="6" t="s">
        <v>592</v>
      </c>
      <c r="C33" s="6" t="s">
        <v>157</v>
      </c>
      <c r="D33" s="6" t="s">
        <v>157</v>
      </c>
      <c r="E33" s="6" t="s">
        <v>593</v>
      </c>
      <c r="F33" s="6" t="s">
        <v>594</v>
      </c>
      <c r="G33" s="6" t="s">
        <v>216</v>
      </c>
    </row>
    <row r="34" spans="1:7">
      <c r="A34" s="6" t="s">
        <v>217</v>
      </c>
      <c r="B34" s="6" t="s">
        <v>599</v>
      </c>
      <c r="C34" s="6" t="s">
        <v>132</v>
      </c>
      <c r="D34" s="6" t="s">
        <v>132</v>
      </c>
      <c r="E34" s="6" t="s">
        <v>590</v>
      </c>
      <c r="F34" s="6" t="s">
        <v>591</v>
      </c>
      <c r="G34" s="6" t="s">
        <v>218</v>
      </c>
    </row>
    <row r="35" spans="1:7">
      <c r="A35" s="6" t="s">
        <v>219</v>
      </c>
      <c r="B35" s="6" t="s">
        <v>599</v>
      </c>
      <c r="C35" s="6" t="s">
        <v>132</v>
      </c>
      <c r="D35" s="6" t="s">
        <v>132</v>
      </c>
      <c r="E35" s="6" t="s">
        <v>590</v>
      </c>
      <c r="F35" s="6" t="s">
        <v>591</v>
      </c>
      <c r="G35" s="6" t="s">
        <v>220</v>
      </c>
    </row>
    <row r="36" spans="1:7">
      <c r="A36" s="6" t="s">
        <v>221</v>
      </c>
      <c r="B36" s="6" t="s">
        <v>596</v>
      </c>
      <c r="C36" s="6" t="s">
        <v>132</v>
      </c>
      <c r="D36" s="6" t="s">
        <v>132</v>
      </c>
      <c r="E36" s="6" t="s">
        <v>590</v>
      </c>
      <c r="F36" s="6" t="s">
        <v>594</v>
      </c>
      <c r="G36" s="6" t="s">
        <v>222</v>
      </c>
    </row>
    <row r="37" spans="1:7">
      <c r="A37" s="6" t="s">
        <v>223</v>
      </c>
      <c r="B37" s="6" t="s">
        <v>599</v>
      </c>
      <c r="C37" s="6" t="s">
        <v>134</v>
      </c>
      <c r="D37" s="6" t="s">
        <v>134</v>
      </c>
      <c r="E37" s="6" t="s">
        <v>590</v>
      </c>
      <c r="F37" s="6" t="s">
        <v>591</v>
      </c>
      <c r="G37" s="6" t="s">
        <v>224</v>
      </c>
    </row>
    <row r="38" spans="1:7">
      <c r="A38" s="6" t="s">
        <v>225</v>
      </c>
      <c r="B38" s="6" t="s">
        <v>597</v>
      </c>
      <c r="C38" s="6" t="s">
        <v>119</v>
      </c>
      <c r="D38" s="6" t="s">
        <v>123</v>
      </c>
      <c r="E38" s="6" t="s">
        <v>597</v>
      </c>
      <c r="F38" s="6" t="s">
        <v>594</v>
      </c>
      <c r="G38" s="6" t="s">
        <v>226</v>
      </c>
    </row>
    <row r="39" spans="1:7">
      <c r="A39" s="6" t="s">
        <v>576</v>
      </c>
      <c r="B39" s="6" t="s">
        <v>599</v>
      </c>
      <c r="C39" s="6" t="s">
        <v>134</v>
      </c>
      <c r="D39" s="6" t="s">
        <v>134</v>
      </c>
      <c r="E39" s="6" t="s">
        <v>600</v>
      </c>
      <c r="F39" s="6" t="s">
        <v>594</v>
      </c>
      <c r="G39" s="6" t="s">
        <v>227</v>
      </c>
    </row>
    <row r="40" spans="1:7">
      <c r="A40" s="6" t="s">
        <v>228</v>
      </c>
      <c r="B40" s="6" t="s">
        <v>597</v>
      </c>
      <c r="C40" s="6" t="s">
        <v>119</v>
      </c>
      <c r="D40" s="6" t="s">
        <v>121</v>
      </c>
      <c r="E40" s="6" t="s">
        <v>597</v>
      </c>
      <c r="F40" s="6" t="s">
        <v>594</v>
      </c>
      <c r="G40" s="6" t="s">
        <v>229</v>
      </c>
    </row>
    <row r="41" spans="1:7">
      <c r="A41" s="6" t="s">
        <v>230</v>
      </c>
      <c r="B41" s="6" t="s">
        <v>599</v>
      </c>
      <c r="C41" s="6" t="s">
        <v>132</v>
      </c>
      <c r="D41" s="6" t="s">
        <v>132</v>
      </c>
      <c r="E41" s="6" t="s">
        <v>590</v>
      </c>
      <c r="F41" s="6" t="s">
        <v>591</v>
      </c>
      <c r="G41" s="6" t="s">
        <v>231</v>
      </c>
    </row>
    <row r="42" spans="1:7">
      <c r="A42" s="6" t="s">
        <v>232</v>
      </c>
      <c r="B42" s="6" t="s">
        <v>599</v>
      </c>
      <c r="C42" s="6" t="s">
        <v>132</v>
      </c>
      <c r="D42" s="6" t="s">
        <v>132</v>
      </c>
      <c r="E42" s="6" t="s">
        <v>590</v>
      </c>
      <c r="F42" s="6" t="s">
        <v>591</v>
      </c>
      <c r="G42" s="6" t="s">
        <v>233</v>
      </c>
    </row>
    <row r="43" spans="1:7">
      <c r="A43" s="6" t="s">
        <v>234</v>
      </c>
      <c r="B43" s="6" t="s">
        <v>597</v>
      </c>
      <c r="C43" s="6" t="s">
        <v>119</v>
      </c>
      <c r="D43" s="6" t="s">
        <v>121</v>
      </c>
      <c r="E43" s="6" t="s">
        <v>597</v>
      </c>
      <c r="F43" s="6" t="s">
        <v>594</v>
      </c>
      <c r="G43" s="6" t="s">
        <v>235</v>
      </c>
    </row>
    <row r="44" spans="1:7">
      <c r="A44" s="6" t="s">
        <v>236</v>
      </c>
      <c r="B44" s="6" t="s">
        <v>597</v>
      </c>
      <c r="C44" s="6" t="s">
        <v>119</v>
      </c>
      <c r="D44" s="6" t="s">
        <v>123</v>
      </c>
      <c r="E44" s="6" t="s">
        <v>593</v>
      </c>
      <c r="F44" s="6" t="s">
        <v>594</v>
      </c>
      <c r="G44" s="6" t="s">
        <v>237</v>
      </c>
    </row>
    <row r="45" spans="1:7">
      <c r="A45" s="6" t="s">
        <v>40</v>
      </c>
      <c r="B45" s="6" t="s">
        <v>596</v>
      </c>
      <c r="C45" s="6" t="s">
        <v>157</v>
      </c>
      <c r="D45" s="6" t="s">
        <v>157</v>
      </c>
      <c r="E45" s="6" t="s">
        <v>593</v>
      </c>
      <c r="F45" s="6" t="s">
        <v>594</v>
      </c>
      <c r="G45" s="6" t="s">
        <v>238</v>
      </c>
    </row>
    <row r="46" spans="1:7">
      <c r="A46" s="6" t="s">
        <v>239</v>
      </c>
      <c r="B46" s="6" t="s">
        <v>601</v>
      </c>
      <c r="C46" s="6" t="s">
        <v>157</v>
      </c>
      <c r="D46" s="6" t="s">
        <v>157</v>
      </c>
      <c r="E46" s="6" t="s">
        <v>593</v>
      </c>
      <c r="F46" s="6" t="s">
        <v>594</v>
      </c>
      <c r="G46" s="6" t="s">
        <v>240</v>
      </c>
    </row>
    <row r="47" spans="1:7">
      <c r="A47" s="6" t="s">
        <v>241</v>
      </c>
      <c r="B47" s="6" t="s">
        <v>599</v>
      </c>
      <c r="C47" s="6" t="s">
        <v>132</v>
      </c>
      <c r="D47" s="6" t="s">
        <v>132</v>
      </c>
      <c r="E47" s="6" t="s">
        <v>590</v>
      </c>
      <c r="F47" s="6" t="s">
        <v>591</v>
      </c>
      <c r="G47" s="6" t="s">
        <v>242</v>
      </c>
    </row>
    <row r="48" spans="1:7">
      <c r="A48" s="6" t="s">
        <v>243</v>
      </c>
      <c r="B48" s="6" t="s">
        <v>599</v>
      </c>
      <c r="C48" s="6" t="s">
        <v>132</v>
      </c>
      <c r="D48" s="6" t="s">
        <v>132</v>
      </c>
      <c r="E48" s="6" t="s">
        <v>590</v>
      </c>
      <c r="F48" s="6" t="s">
        <v>591</v>
      </c>
      <c r="G48" s="6" t="s">
        <v>602</v>
      </c>
    </row>
    <row r="49" spans="1:7">
      <c r="A49" s="6" t="s">
        <v>244</v>
      </c>
      <c r="B49" s="6" t="s">
        <v>599</v>
      </c>
      <c r="C49" s="6" t="s">
        <v>134</v>
      </c>
      <c r="D49" s="6" t="s">
        <v>134</v>
      </c>
      <c r="E49" s="6" t="s">
        <v>590</v>
      </c>
      <c r="F49" s="6" t="s">
        <v>591</v>
      </c>
      <c r="G49" s="6" t="s">
        <v>245</v>
      </c>
    </row>
    <row r="50" spans="1:7">
      <c r="A50" s="6" t="s">
        <v>246</v>
      </c>
      <c r="B50" s="6" t="s">
        <v>601</v>
      </c>
      <c r="C50" s="6" t="s">
        <v>157</v>
      </c>
      <c r="D50" s="6" t="s">
        <v>157</v>
      </c>
      <c r="E50" s="6" t="s">
        <v>593</v>
      </c>
      <c r="F50" s="6" t="s">
        <v>594</v>
      </c>
      <c r="G50" s="6" t="s">
        <v>247</v>
      </c>
    </row>
    <row r="51" spans="1:7">
      <c r="A51" s="6" t="s">
        <v>603</v>
      </c>
      <c r="B51" s="6" t="s">
        <v>599</v>
      </c>
      <c r="C51" s="6" t="s">
        <v>134</v>
      </c>
      <c r="D51" s="6" t="s">
        <v>134</v>
      </c>
      <c r="E51" s="6" t="s">
        <v>590</v>
      </c>
      <c r="F51" s="6" t="s">
        <v>591</v>
      </c>
      <c r="G51" s="6" t="s">
        <v>249</v>
      </c>
    </row>
    <row r="52" spans="1:7">
      <c r="A52" s="6" t="s">
        <v>250</v>
      </c>
      <c r="B52" s="6" t="s">
        <v>597</v>
      </c>
      <c r="C52" s="6" t="s">
        <v>119</v>
      </c>
      <c r="D52" s="6" t="s">
        <v>121</v>
      </c>
      <c r="E52" s="6" t="s">
        <v>593</v>
      </c>
      <c r="F52" s="6" t="s">
        <v>594</v>
      </c>
      <c r="G52" s="6" t="s">
        <v>251</v>
      </c>
    </row>
    <row r="53" spans="1:7">
      <c r="A53" s="6" t="s">
        <v>252</v>
      </c>
      <c r="B53" s="6" t="s">
        <v>601</v>
      </c>
      <c r="C53" s="6" t="s">
        <v>157</v>
      </c>
      <c r="D53" s="6" t="s">
        <v>157</v>
      </c>
      <c r="E53" s="6" t="s">
        <v>597</v>
      </c>
      <c r="F53" s="6" t="s">
        <v>594</v>
      </c>
      <c r="G53" s="6" t="s">
        <v>253</v>
      </c>
    </row>
    <row r="54" spans="1:7">
      <c r="A54" s="6" t="s">
        <v>604</v>
      </c>
      <c r="B54" s="6" t="s">
        <v>597</v>
      </c>
      <c r="C54" s="6" t="s">
        <v>119</v>
      </c>
      <c r="D54" s="6" t="s">
        <v>121</v>
      </c>
      <c r="E54" s="6" t="s">
        <v>597</v>
      </c>
      <c r="F54" s="6"/>
      <c r="G54" s="6" t="s">
        <v>255</v>
      </c>
    </row>
    <row r="55" spans="1:7">
      <c r="A55" s="6" t="s">
        <v>256</v>
      </c>
      <c r="B55" s="6" t="s">
        <v>597</v>
      </c>
      <c r="C55" s="6" t="s">
        <v>119</v>
      </c>
      <c r="D55" s="6" t="s">
        <v>121</v>
      </c>
      <c r="E55" s="6" t="s">
        <v>597</v>
      </c>
      <c r="F55" s="6" t="s">
        <v>110</v>
      </c>
      <c r="G55" s="6" t="s">
        <v>257</v>
      </c>
    </row>
    <row r="56" spans="1:7">
      <c r="A56" s="6" t="s">
        <v>258</v>
      </c>
      <c r="B56" s="6" t="s">
        <v>597</v>
      </c>
      <c r="C56" s="6" t="s">
        <v>119</v>
      </c>
      <c r="D56" s="6" t="s">
        <v>123</v>
      </c>
      <c r="E56" s="6" t="s">
        <v>597</v>
      </c>
      <c r="F56" s="6" t="s">
        <v>594</v>
      </c>
      <c r="G56" s="6" t="s">
        <v>259</v>
      </c>
    </row>
    <row r="57" spans="1:7">
      <c r="A57" s="6" t="s">
        <v>260</v>
      </c>
      <c r="B57" s="6" t="s">
        <v>597</v>
      </c>
      <c r="C57" s="6" t="s">
        <v>119</v>
      </c>
      <c r="D57" s="6" t="s">
        <v>123</v>
      </c>
      <c r="E57" s="6" t="s">
        <v>597</v>
      </c>
      <c r="F57" s="6" t="s">
        <v>594</v>
      </c>
      <c r="G57" s="6" t="s">
        <v>261</v>
      </c>
    </row>
    <row r="58" spans="1:7">
      <c r="A58" s="6" t="s">
        <v>262</v>
      </c>
      <c r="B58" s="6" t="s">
        <v>595</v>
      </c>
      <c r="C58" s="6" t="s">
        <v>134</v>
      </c>
      <c r="D58" s="6" t="s">
        <v>134</v>
      </c>
      <c r="E58" s="6" t="s">
        <v>590</v>
      </c>
      <c r="F58" s="6" t="s">
        <v>594</v>
      </c>
      <c r="G58" s="6" t="s">
        <v>263</v>
      </c>
    </row>
    <row r="59" spans="1:7">
      <c r="A59" s="6" t="s">
        <v>264</v>
      </c>
      <c r="B59" s="6" t="s">
        <v>601</v>
      </c>
      <c r="C59" s="6" t="s">
        <v>157</v>
      </c>
      <c r="D59" s="6" t="s">
        <v>157</v>
      </c>
      <c r="E59" s="6" t="s">
        <v>600</v>
      </c>
      <c r="F59" s="6" t="s">
        <v>594</v>
      </c>
      <c r="G59" s="6" t="s">
        <v>265</v>
      </c>
    </row>
    <row r="60" spans="1:7">
      <c r="A60" s="6" t="s">
        <v>266</v>
      </c>
      <c r="B60" s="6" t="s">
        <v>601</v>
      </c>
      <c r="C60" s="6" t="s">
        <v>157</v>
      </c>
      <c r="D60" s="6" t="s">
        <v>157</v>
      </c>
      <c r="E60" s="6" t="s">
        <v>593</v>
      </c>
      <c r="F60" s="6" t="s">
        <v>594</v>
      </c>
      <c r="G60" s="6" t="s">
        <v>267</v>
      </c>
    </row>
    <row r="61" spans="1:7">
      <c r="A61" s="6" t="s">
        <v>268</v>
      </c>
      <c r="B61" s="6" t="s">
        <v>601</v>
      </c>
      <c r="C61" s="6" t="s">
        <v>157</v>
      </c>
      <c r="D61" s="6" t="s">
        <v>157</v>
      </c>
      <c r="E61" s="6" t="s">
        <v>593</v>
      </c>
      <c r="F61" s="6" t="s">
        <v>594</v>
      </c>
      <c r="G61" s="6" t="s">
        <v>269</v>
      </c>
    </row>
    <row r="62" spans="1:7">
      <c r="A62" s="6" t="s">
        <v>270</v>
      </c>
      <c r="B62" s="6" t="s">
        <v>595</v>
      </c>
      <c r="C62" s="6" t="s">
        <v>134</v>
      </c>
      <c r="D62" s="6" t="s">
        <v>134</v>
      </c>
      <c r="E62" s="6" t="s">
        <v>593</v>
      </c>
      <c r="F62" s="6" t="s">
        <v>594</v>
      </c>
      <c r="G62" s="6" t="s">
        <v>271</v>
      </c>
    </row>
    <row r="63" spans="1:7">
      <c r="A63" s="6" t="s">
        <v>272</v>
      </c>
      <c r="B63" s="6" t="s">
        <v>601</v>
      </c>
      <c r="C63" s="6" t="s">
        <v>134</v>
      </c>
      <c r="D63" s="6" t="s">
        <v>134</v>
      </c>
      <c r="E63" s="6" t="s">
        <v>593</v>
      </c>
      <c r="F63" s="6" t="s">
        <v>594</v>
      </c>
      <c r="G63" s="6" t="s">
        <v>273</v>
      </c>
    </row>
    <row r="64" spans="1:7">
      <c r="A64" s="6" t="s">
        <v>274</v>
      </c>
      <c r="B64" s="6" t="s">
        <v>597</v>
      </c>
      <c r="C64" s="6" t="s">
        <v>119</v>
      </c>
      <c r="D64" s="6" t="s">
        <v>121</v>
      </c>
      <c r="E64" s="6" t="s">
        <v>593</v>
      </c>
      <c r="F64" s="6" t="s">
        <v>594</v>
      </c>
      <c r="G64" s="6" t="s">
        <v>275</v>
      </c>
    </row>
    <row r="65" spans="1:7">
      <c r="A65" s="6" t="s">
        <v>276</v>
      </c>
      <c r="B65" s="6" t="s">
        <v>599</v>
      </c>
      <c r="C65" s="6" t="s">
        <v>132</v>
      </c>
      <c r="D65" s="6" t="s">
        <v>132</v>
      </c>
      <c r="E65" s="6" t="s">
        <v>590</v>
      </c>
      <c r="F65" s="6" t="s">
        <v>591</v>
      </c>
      <c r="G65" s="6" t="s">
        <v>277</v>
      </c>
    </row>
    <row r="66" spans="1:7">
      <c r="A66" s="6" t="s">
        <v>278</v>
      </c>
      <c r="B66" s="6" t="s">
        <v>597</v>
      </c>
      <c r="C66" s="6" t="s">
        <v>119</v>
      </c>
      <c r="D66" s="6" t="s">
        <v>123</v>
      </c>
      <c r="E66" s="6" t="s">
        <v>597</v>
      </c>
      <c r="F66" s="6" t="s">
        <v>110</v>
      </c>
      <c r="G66" s="6" t="s">
        <v>279</v>
      </c>
    </row>
    <row r="67" spans="1:7">
      <c r="A67" s="6" t="s">
        <v>280</v>
      </c>
      <c r="B67" s="6" t="s">
        <v>599</v>
      </c>
      <c r="C67" s="6" t="s">
        <v>132</v>
      </c>
      <c r="D67" s="6" t="s">
        <v>132</v>
      </c>
      <c r="E67" s="6" t="s">
        <v>590</v>
      </c>
      <c r="F67" s="6" t="s">
        <v>591</v>
      </c>
      <c r="G67" s="6" t="s">
        <v>281</v>
      </c>
    </row>
    <row r="68" spans="1:7">
      <c r="A68" s="6" t="s">
        <v>282</v>
      </c>
      <c r="B68" s="6" t="s">
        <v>597</v>
      </c>
      <c r="C68" s="6" t="s">
        <v>119</v>
      </c>
      <c r="D68" s="6" t="s">
        <v>121</v>
      </c>
      <c r="E68" s="6" t="s">
        <v>597</v>
      </c>
      <c r="F68" s="6" t="s">
        <v>594</v>
      </c>
      <c r="G68" s="6" t="s">
        <v>283</v>
      </c>
    </row>
    <row r="69" spans="1:7">
      <c r="A69" s="6" t="s">
        <v>284</v>
      </c>
      <c r="B69" s="6" t="s">
        <v>596</v>
      </c>
      <c r="C69" s="6" t="s">
        <v>157</v>
      </c>
      <c r="D69" s="6" t="s">
        <v>157</v>
      </c>
      <c r="E69" s="6" t="s">
        <v>593</v>
      </c>
      <c r="F69" s="6" t="s">
        <v>594</v>
      </c>
      <c r="G69" s="6" t="s">
        <v>285</v>
      </c>
    </row>
    <row r="70" spans="1:7">
      <c r="A70" s="6" t="s">
        <v>286</v>
      </c>
      <c r="B70" s="6" t="s">
        <v>597</v>
      </c>
      <c r="C70" s="6" t="s">
        <v>119</v>
      </c>
      <c r="D70" s="6" t="s">
        <v>123</v>
      </c>
      <c r="E70" s="6" t="s">
        <v>597</v>
      </c>
      <c r="F70" s="6" t="s">
        <v>110</v>
      </c>
      <c r="G70" s="6" t="s">
        <v>287</v>
      </c>
    </row>
    <row r="71" spans="1:7">
      <c r="A71" s="6" t="s">
        <v>288</v>
      </c>
      <c r="B71" s="6" t="s">
        <v>597</v>
      </c>
      <c r="C71" s="6" t="s">
        <v>119</v>
      </c>
      <c r="D71" s="6" t="s">
        <v>123</v>
      </c>
      <c r="E71" s="6" t="s">
        <v>597</v>
      </c>
      <c r="F71" s="6" t="s">
        <v>110</v>
      </c>
      <c r="G71" s="6" t="s">
        <v>289</v>
      </c>
    </row>
    <row r="72" spans="1:7">
      <c r="A72" s="6" t="s">
        <v>290</v>
      </c>
      <c r="B72" s="6" t="s">
        <v>597</v>
      </c>
      <c r="C72" s="6" t="s">
        <v>119</v>
      </c>
      <c r="D72" s="6" t="s">
        <v>121</v>
      </c>
      <c r="E72" s="6" t="s">
        <v>597</v>
      </c>
      <c r="F72" s="6" t="s">
        <v>594</v>
      </c>
      <c r="G72" s="6" t="s">
        <v>291</v>
      </c>
    </row>
    <row r="73" spans="1:7">
      <c r="A73" s="6" t="s">
        <v>292</v>
      </c>
      <c r="B73" s="6" t="s">
        <v>599</v>
      </c>
      <c r="C73" s="6" t="s">
        <v>157</v>
      </c>
      <c r="D73" s="6" t="s">
        <v>157</v>
      </c>
      <c r="E73" s="6" t="s">
        <v>593</v>
      </c>
      <c r="F73" s="6" t="s">
        <v>594</v>
      </c>
      <c r="G73" s="6" t="s">
        <v>293</v>
      </c>
    </row>
    <row r="74" spans="1:7">
      <c r="A74" s="6" t="s">
        <v>294</v>
      </c>
      <c r="B74" s="6" t="s">
        <v>599</v>
      </c>
      <c r="C74" s="6" t="s">
        <v>132</v>
      </c>
      <c r="D74" s="6" t="s">
        <v>132</v>
      </c>
      <c r="E74" s="6" t="s">
        <v>590</v>
      </c>
      <c r="F74" s="6" t="s">
        <v>591</v>
      </c>
      <c r="G74" s="6" t="s">
        <v>295</v>
      </c>
    </row>
    <row r="75" spans="1:7">
      <c r="A75" s="6" t="s">
        <v>296</v>
      </c>
      <c r="B75" s="6" t="s">
        <v>592</v>
      </c>
      <c r="C75" s="6" t="s">
        <v>134</v>
      </c>
      <c r="D75" s="6" t="s">
        <v>134</v>
      </c>
      <c r="E75" s="6" t="s">
        <v>600</v>
      </c>
      <c r="F75" s="6" t="s">
        <v>594</v>
      </c>
      <c r="G75" s="6" t="s">
        <v>297</v>
      </c>
    </row>
    <row r="76" spans="1:7">
      <c r="A76" s="6" t="s">
        <v>298</v>
      </c>
      <c r="B76" s="6" t="s">
        <v>597</v>
      </c>
      <c r="C76" s="6" t="s">
        <v>119</v>
      </c>
      <c r="D76" s="6" t="s">
        <v>123</v>
      </c>
      <c r="E76" s="6" t="s">
        <v>597</v>
      </c>
      <c r="F76" s="6" t="s">
        <v>110</v>
      </c>
      <c r="G76" s="6" t="s">
        <v>299</v>
      </c>
    </row>
    <row r="77" spans="1:7">
      <c r="A77" s="6" t="s">
        <v>42</v>
      </c>
      <c r="B77" s="6" t="s">
        <v>599</v>
      </c>
      <c r="C77" s="6" t="s">
        <v>134</v>
      </c>
      <c r="D77" s="6" t="s">
        <v>134</v>
      </c>
      <c r="E77" s="6" t="s">
        <v>590</v>
      </c>
      <c r="F77" s="6" t="s">
        <v>591</v>
      </c>
      <c r="G77" s="6" t="s">
        <v>300</v>
      </c>
    </row>
    <row r="78" spans="1:7">
      <c r="A78" s="6" t="s">
        <v>301</v>
      </c>
      <c r="B78" s="6" t="s">
        <v>597</v>
      </c>
      <c r="C78" s="6" t="s">
        <v>119</v>
      </c>
      <c r="D78" s="6" t="s">
        <v>123</v>
      </c>
      <c r="E78" s="6" t="s">
        <v>597</v>
      </c>
      <c r="F78" s="6" t="s">
        <v>110</v>
      </c>
      <c r="G78" s="6" t="s">
        <v>302</v>
      </c>
    </row>
    <row r="79" spans="1:7">
      <c r="A79" s="6" t="s">
        <v>303</v>
      </c>
      <c r="B79" s="6" t="s">
        <v>597</v>
      </c>
      <c r="C79" s="6" t="s">
        <v>119</v>
      </c>
      <c r="D79" s="6" t="s">
        <v>121</v>
      </c>
      <c r="E79" s="6" t="s">
        <v>597</v>
      </c>
      <c r="F79" s="6" t="s">
        <v>594</v>
      </c>
      <c r="G79" s="6" t="s">
        <v>304</v>
      </c>
    </row>
    <row r="80" spans="1:7">
      <c r="A80" s="6" t="s">
        <v>305</v>
      </c>
      <c r="B80" s="6" t="s">
        <v>601</v>
      </c>
      <c r="C80" s="6" t="s">
        <v>157</v>
      </c>
      <c r="D80" s="6" t="s">
        <v>157</v>
      </c>
      <c r="E80" s="6" t="s">
        <v>600</v>
      </c>
      <c r="F80" s="6" t="s">
        <v>594</v>
      </c>
      <c r="G80" s="6" t="s">
        <v>306</v>
      </c>
    </row>
    <row r="81" spans="1:7">
      <c r="A81" s="6" t="s">
        <v>307</v>
      </c>
      <c r="B81" s="6" t="s">
        <v>597</v>
      </c>
      <c r="C81" s="6" t="s">
        <v>119</v>
      </c>
      <c r="D81" s="6" t="s">
        <v>121</v>
      </c>
      <c r="E81" s="6" t="s">
        <v>597</v>
      </c>
      <c r="F81" s="6" t="s">
        <v>594</v>
      </c>
      <c r="G81" s="6" t="s">
        <v>308</v>
      </c>
    </row>
    <row r="82" spans="1:7">
      <c r="A82" s="6" t="s">
        <v>309</v>
      </c>
      <c r="B82" s="6" t="s">
        <v>601</v>
      </c>
      <c r="C82" s="6" t="s">
        <v>134</v>
      </c>
      <c r="D82" s="6" t="s">
        <v>134</v>
      </c>
      <c r="E82" s="6" t="s">
        <v>593</v>
      </c>
      <c r="F82" s="6" t="s">
        <v>594</v>
      </c>
      <c r="G82" s="6" t="s">
        <v>310</v>
      </c>
    </row>
    <row r="83" spans="1:7">
      <c r="A83" s="6" t="s">
        <v>311</v>
      </c>
      <c r="B83" s="6" t="s">
        <v>599</v>
      </c>
      <c r="C83" s="6" t="s">
        <v>132</v>
      </c>
      <c r="D83" s="6" t="s">
        <v>132</v>
      </c>
      <c r="E83" s="6" t="s">
        <v>590</v>
      </c>
      <c r="F83" s="6" t="s">
        <v>591</v>
      </c>
      <c r="G83" s="6" t="s">
        <v>312</v>
      </c>
    </row>
    <row r="84" spans="1:7">
      <c r="A84" s="6" t="s">
        <v>313</v>
      </c>
      <c r="B84" s="6" t="s">
        <v>599</v>
      </c>
      <c r="C84" s="6" t="s">
        <v>132</v>
      </c>
      <c r="D84" s="6" t="s">
        <v>132</v>
      </c>
      <c r="E84" s="6" t="s">
        <v>590</v>
      </c>
      <c r="F84" s="6" t="s">
        <v>591</v>
      </c>
      <c r="G84" s="6" t="s">
        <v>314</v>
      </c>
    </row>
    <row r="85" spans="1:7">
      <c r="A85" s="6" t="s">
        <v>315</v>
      </c>
      <c r="B85" s="6" t="s">
        <v>601</v>
      </c>
      <c r="C85" s="6" t="s">
        <v>134</v>
      </c>
      <c r="D85" s="6" t="s">
        <v>134</v>
      </c>
      <c r="E85" s="6" t="s">
        <v>590</v>
      </c>
      <c r="F85" s="6" t="s">
        <v>591</v>
      </c>
      <c r="G85" s="6" t="s">
        <v>316</v>
      </c>
    </row>
    <row r="86" spans="1:7">
      <c r="A86" s="6" t="s">
        <v>317</v>
      </c>
      <c r="B86" s="6" t="s">
        <v>601</v>
      </c>
      <c r="C86" s="6" t="s">
        <v>132</v>
      </c>
      <c r="D86" s="6" t="s">
        <v>132</v>
      </c>
      <c r="E86" s="6" t="s">
        <v>590</v>
      </c>
      <c r="F86" s="6" t="s">
        <v>591</v>
      </c>
      <c r="G86" s="6" t="s">
        <v>318</v>
      </c>
    </row>
    <row r="87" spans="1:7">
      <c r="A87" s="6" t="s">
        <v>319</v>
      </c>
      <c r="B87" s="6" t="s">
        <v>601</v>
      </c>
      <c r="C87" s="6" t="s">
        <v>134</v>
      </c>
      <c r="D87" s="6" t="s">
        <v>134</v>
      </c>
      <c r="E87" s="6" t="s">
        <v>590</v>
      </c>
      <c r="F87" s="6" t="s">
        <v>591</v>
      </c>
      <c r="G87" s="6" t="s">
        <v>320</v>
      </c>
    </row>
    <row r="88" spans="1:7">
      <c r="A88" s="6" t="s">
        <v>321</v>
      </c>
      <c r="B88" s="6" t="s">
        <v>597</v>
      </c>
      <c r="C88" s="6" t="s">
        <v>119</v>
      </c>
      <c r="D88" s="6" t="s">
        <v>121</v>
      </c>
      <c r="E88" s="6" t="s">
        <v>597</v>
      </c>
      <c r="F88" s="6" t="s">
        <v>594</v>
      </c>
      <c r="G88" s="6" t="s">
        <v>322</v>
      </c>
    </row>
    <row r="89" spans="1:7">
      <c r="A89" s="6" t="s">
        <v>323</v>
      </c>
      <c r="B89" s="6" t="s">
        <v>592</v>
      </c>
      <c r="C89" s="6" t="s">
        <v>157</v>
      </c>
      <c r="D89" s="6" t="s">
        <v>157</v>
      </c>
      <c r="E89" s="6" t="s">
        <v>597</v>
      </c>
      <c r="F89" s="6" t="s">
        <v>594</v>
      </c>
      <c r="G89" s="6" t="s">
        <v>324</v>
      </c>
    </row>
    <row r="90" spans="1:7">
      <c r="A90" s="6" t="s">
        <v>325</v>
      </c>
      <c r="B90" s="6" t="s">
        <v>597</v>
      </c>
      <c r="C90" s="6" t="s">
        <v>119</v>
      </c>
      <c r="D90" s="6" t="s">
        <v>123</v>
      </c>
      <c r="E90" s="6" t="s">
        <v>597</v>
      </c>
      <c r="F90" s="6" t="s">
        <v>594</v>
      </c>
      <c r="G90" s="6" t="s">
        <v>326</v>
      </c>
    </row>
    <row r="91" spans="1:7">
      <c r="A91" s="6" t="s">
        <v>37</v>
      </c>
      <c r="B91" s="6" t="s">
        <v>152</v>
      </c>
      <c r="C91" s="6" t="s">
        <v>134</v>
      </c>
      <c r="D91" s="6" t="s">
        <v>134</v>
      </c>
      <c r="E91" s="6" t="s">
        <v>600</v>
      </c>
      <c r="F91" s="6" t="s">
        <v>594</v>
      </c>
      <c r="G91" s="6" t="s">
        <v>327</v>
      </c>
    </row>
    <row r="92" spans="1:7">
      <c r="A92" s="6" t="s">
        <v>328</v>
      </c>
      <c r="B92" s="6" t="s">
        <v>596</v>
      </c>
      <c r="C92" s="6" t="s">
        <v>134</v>
      </c>
      <c r="D92" s="6" t="s">
        <v>134</v>
      </c>
      <c r="E92" s="6" t="s">
        <v>593</v>
      </c>
      <c r="F92" s="6" t="s">
        <v>594</v>
      </c>
      <c r="G92" s="6" t="s">
        <v>329</v>
      </c>
    </row>
    <row r="93" spans="1:7">
      <c r="A93" s="6" t="s">
        <v>330</v>
      </c>
      <c r="B93" s="6" t="s">
        <v>595</v>
      </c>
      <c r="C93" s="6" t="s">
        <v>157</v>
      </c>
      <c r="D93" s="6" t="s">
        <v>157</v>
      </c>
      <c r="E93" s="6" t="s">
        <v>593</v>
      </c>
      <c r="F93" s="6" t="s">
        <v>594</v>
      </c>
      <c r="G93" s="6" t="s">
        <v>331</v>
      </c>
    </row>
    <row r="94" spans="1:7">
      <c r="A94" s="6" t="s">
        <v>332</v>
      </c>
      <c r="B94" s="6" t="s">
        <v>595</v>
      </c>
      <c r="C94" s="6" t="s">
        <v>157</v>
      </c>
      <c r="D94" s="6" t="s">
        <v>157</v>
      </c>
      <c r="E94" s="6" t="s">
        <v>593</v>
      </c>
      <c r="F94" s="6" t="s">
        <v>594</v>
      </c>
      <c r="G94" s="6" t="s">
        <v>333</v>
      </c>
    </row>
    <row r="95" spans="1:7">
      <c r="A95" s="6" t="s">
        <v>334</v>
      </c>
      <c r="B95" s="6" t="s">
        <v>597</v>
      </c>
      <c r="C95" s="6" t="s">
        <v>119</v>
      </c>
      <c r="D95" s="6" t="s">
        <v>123</v>
      </c>
      <c r="E95" s="6" t="s">
        <v>597</v>
      </c>
      <c r="F95" s="6" t="s">
        <v>110</v>
      </c>
      <c r="G95" s="6" t="s">
        <v>335</v>
      </c>
    </row>
    <row r="96" spans="1:7">
      <c r="A96" s="6" t="s">
        <v>336</v>
      </c>
      <c r="B96" s="6" t="s">
        <v>597</v>
      </c>
      <c r="C96" s="6" t="s">
        <v>119</v>
      </c>
      <c r="D96" s="6" t="s">
        <v>121</v>
      </c>
      <c r="E96" s="6" t="s">
        <v>597</v>
      </c>
      <c r="F96" s="6" t="s">
        <v>594</v>
      </c>
      <c r="G96" s="6" t="s">
        <v>605</v>
      </c>
    </row>
    <row r="97" spans="1:7">
      <c r="A97" s="6" t="s">
        <v>337</v>
      </c>
      <c r="B97" s="6" t="s">
        <v>597</v>
      </c>
      <c r="C97" s="6" t="s">
        <v>119</v>
      </c>
      <c r="D97" s="6" t="s">
        <v>123</v>
      </c>
      <c r="E97" s="6" t="s">
        <v>597</v>
      </c>
      <c r="F97" s="6" t="s">
        <v>594</v>
      </c>
      <c r="G97" s="6" t="s">
        <v>338</v>
      </c>
    </row>
    <row r="98" spans="1:7">
      <c r="A98" s="6" t="s">
        <v>339</v>
      </c>
      <c r="B98" s="6" t="s">
        <v>597</v>
      </c>
      <c r="C98" s="6" t="s">
        <v>119</v>
      </c>
      <c r="D98" s="6" t="s">
        <v>123</v>
      </c>
      <c r="E98" s="6" t="s">
        <v>597</v>
      </c>
      <c r="F98" s="6" t="s">
        <v>110</v>
      </c>
      <c r="G98" s="6" t="s">
        <v>340</v>
      </c>
    </row>
    <row r="99" spans="1:7">
      <c r="A99" s="6" t="s">
        <v>341</v>
      </c>
      <c r="B99" s="6" t="s">
        <v>601</v>
      </c>
      <c r="C99" s="6" t="s">
        <v>157</v>
      </c>
      <c r="D99" s="6" t="s">
        <v>157</v>
      </c>
      <c r="E99" s="6" t="s">
        <v>593</v>
      </c>
      <c r="F99" s="6" t="s">
        <v>594</v>
      </c>
      <c r="G99" s="6" t="s">
        <v>342</v>
      </c>
    </row>
    <row r="100" spans="1:7">
      <c r="A100" s="6" t="s">
        <v>343</v>
      </c>
      <c r="B100" s="6" t="s">
        <v>597</v>
      </c>
      <c r="C100" s="6" t="s">
        <v>119</v>
      </c>
      <c r="D100" s="6" t="s">
        <v>123</v>
      </c>
      <c r="E100" s="6" t="s">
        <v>597</v>
      </c>
      <c r="F100" s="6" t="s">
        <v>594</v>
      </c>
      <c r="G100" s="6" t="s">
        <v>344</v>
      </c>
    </row>
    <row r="101" spans="1:7">
      <c r="A101" s="6" t="s">
        <v>345</v>
      </c>
      <c r="B101" s="6" t="s">
        <v>595</v>
      </c>
      <c r="C101" s="6" t="s">
        <v>157</v>
      </c>
      <c r="D101" s="6" t="s">
        <v>157</v>
      </c>
      <c r="E101" s="6" t="s">
        <v>593</v>
      </c>
      <c r="F101" s="6" t="s">
        <v>594</v>
      </c>
      <c r="G101" s="6" t="s">
        <v>346</v>
      </c>
    </row>
    <row r="102" spans="1:7">
      <c r="A102" s="6" t="s">
        <v>347</v>
      </c>
      <c r="B102" s="6" t="s">
        <v>592</v>
      </c>
      <c r="C102" s="6" t="s">
        <v>157</v>
      </c>
      <c r="D102" s="6" t="s">
        <v>157</v>
      </c>
      <c r="E102" s="6" t="s">
        <v>593</v>
      </c>
      <c r="F102" s="6" t="s">
        <v>594</v>
      </c>
      <c r="G102" s="6" t="s">
        <v>348</v>
      </c>
    </row>
    <row r="103" spans="1:7">
      <c r="A103" s="6" t="s">
        <v>349</v>
      </c>
      <c r="B103" s="6" t="s">
        <v>599</v>
      </c>
      <c r="C103" s="6" t="s">
        <v>132</v>
      </c>
      <c r="D103" s="6" t="s">
        <v>132</v>
      </c>
      <c r="E103" s="6" t="s">
        <v>590</v>
      </c>
      <c r="F103" s="6"/>
      <c r="G103" s="6" t="s">
        <v>350</v>
      </c>
    </row>
    <row r="104" spans="1:7">
      <c r="A104" s="6" t="s">
        <v>351</v>
      </c>
      <c r="B104" s="6" t="s">
        <v>596</v>
      </c>
      <c r="C104" s="6" t="s">
        <v>134</v>
      </c>
      <c r="D104" s="6" t="s">
        <v>134</v>
      </c>
      <c r="E104" s="6" t="s">
        <v>590</v>
      </c>
      <c r="F104" s="6" t="s">
        <v>594</v>
      </c>
      <c r="G104" s="6" t="s">
        <v>352</v>
      </c>
    </row>
    <row r="105" spans="1:7">
      <c r="A105" s="6" t="s">
        <v>353</v>
      </c>
      <c r="B105" s="6" t="s">
        <v>596</v>
      </c>
      <c r="C105" s="6" t="s">
        <v>132</v>
      </c>
      <c r="D105" s="6" t="s">
        <v>132</v>
      </c>
      <c r="E105" s="6" t="s">
        <v>597</v>
      </c>
      <c r="F105" s="6" t="s">
        <v>594</v>
      </c>
      <c r="G105" s="6" t="s">
        <v>354</v>
      </c>
    </row>
    <row r="106" spans="1:7">
      <c r="A106" s="6" t="s">
        <v>355</v>
      </c>
      <c r="B106" s="6" t="s">
        <v>597</v>
      </c>
      <c r="C106" s="6" t="s">
        <v>119</v>
      </c>
      <c r="D106" s="6" t="s">
        <v>123</v>
      </c>
      <c r="E106" s="6" t="s">
        <v>593</v>
      </c>
      <c r="F106" s="6" t="s">
        <v>594</v>
      </c>
      <c r="G106" s="6" t="s">
        <v>356</v>
      </c>
    </row>
    <row r="107" spans="1:7">
      <c r="A107" s="6" t="s">
        <v>357</v>
      </c>
      <c r="B107" s="6" t="s">
        <v>592</v>
      </c>
      <c r="C107" s="6" t="s">
        <v>134</v>
      </c>
      <c r="D107" s="6" t="s">
        <v>134</v>
      </c>
      <c r="E107" s="6" t="s">
        <v>590</v>
      </c>
      <c r="F107" s="6"/>
      <c r="G107" s="6" t="s">
        <v>358</v>
      </c>
    </row>
    <row r="108" spans="1:7">
      <c r="A108" s="6" t="s">
        <v>359</v>
      </c>
      <c r="B108" s="6" t="s">
        <v>597</v>
      </c>
      <c r="C108" s="6" t="s">
        <v>119</v>
      </c>
      <c r="D108" s="6" t="s">
        <v>121</v>
      </c>
      <c r="E108" s="6" t="s">
        <v>597</v>
      </c>
      <c r="F108" s="6" t="s">
        <v>594</v>
      </c>
      <c r="G108" s="6" t="s">
        <v>360</v>
      </c>
    </row>
    <row r="109" spans="1:7">
      <c r="A109" s="6" t="s">
        <v>361</v>
      </c>
      <c r="B109" s="6" t="s">
        <v>592</v>
      </c>
      <c r="C109" s="6" t="s">
        <v>132</v>
      </c>
      <c r="D109" s="6" t="s">
        <v>132</v>
      </c>
      <c r="E109" s="6" t="s">
        <v>590</v>
      </c>
      <c r="F109" s="6"/>
      <c r="G109" s="6" t="s">
        <v>362</v>
      </c>
    </row>
    <row r="110" spans="1:7">
      <c r="A110" s="6" t="s">
        <v>363</v>
      </c>
      <c r="B110" s="6" t="s">
        <v>596</v>
      </c>
      <c r="C110" s="6" t="s">
        <v>134</v>
      </c>
      <c r="D110" s="6" t="s">
        <v>134</v>
      </c>
      <c r="E110" s="6" t="s">
        <v>590</v>
      </c>
      <c r="F110" s="6"/>
      <c r="G110" s="6" t="s">
        <v>364</v>
      </c>
    </row>
    <row r="111" spans="1:7">
      <c r="A111" s="6" t="s">
        <v>365</v>
      </c>
      <c r="B111" s="6" t="s">
        <v>597</v>
      </c>
      <c r="C111" s="6" t="s">
        <v>119</v>
      </c>
      <c r="D111" s="6" t="s">
        <v>121</v>
      </c>
      <c r="E111" s="6" t="s">
        <v>597</v>
      </c>
      <c r="F111" s="6" t="s">
        <v>110</v>
      </c>
      <c r="G111" s="6" t="s">
        <v>366</v>
      </c>
    </row>
    <row r="112" spans="1:7">
      <c r="A112" s="6" t="s">
        <v>367</v>
      </c>
      <c r="B112" s="6" t="s">
        <v>595</v>
      </c>
      <c r="C112" s="6" t="s">
        <v>157</v>
      </c>
      <c r="D112" s="6" t="s">
        <v>157</v>
      </c>
      <c r="E112" s="6" t="s">
        <v>593</v>
      </c>
      <c r="F112" s="6" t="s">
        <v>594</v>
      </c>
      <c r="G112" s="6" t="s">
        <v>368</v>
      </c>
    </row>
    <row r="113" spans="1:7">
      <c r="A113" s="6" t="s">
        <v>369</v>
      </c>
      <c r="B113" s="6" t="s">
        <v>599</v>
      </c>
      <c r="C113" s="6" t="s">
        <v>134</v>
      </c>
      <c r="D113" s="6" t="s">
        <v>134</v>
      </c>
      <c r="E113" s="6" t="s">
        <v>590</v>
      </c>
      <c r="F113" s="6" t="s">
        <v>594</v>
      </c>
      <c r="G113" s="6" t="s">
        <v>370</v>
      </c>
    </row>
    <row r="114" spans="1:7">
      <c r="A114" s="6" t="s">
        <v>371</v>
      </c>
      <c r="B114" s="6" t="s">
        <v>599</v>
      </c>
      <c r="C114" s="6" t="s">
        <v>132</v>
      </c>
      <c r="D114" s="6" t="s">
        <v>132</v>
      </c>
      <c r="E114" s="6" t="s">
        <v>590</v>
      </c>
      <c r="F114" s="6" t="s">
        <v>591</v>
      </c>
      <c r="G114" s="6" t="s">
        <v>372</v>
      </c>
    </row>
    <row r="115" spans="1:7">
      <c r="A115" s="6" t="s">
        <v>373</v>
      </c>
      <c r="B115" s="6" t="s">
        <v>595</v>
      </c>
      <c r="C115" s="6" t="s">
        <v>157</v>
      </c>
      <c r="D115" s="6" t="s">
        <v>157</v>
      </c>
      <c r="E115" s="6" t="s">
        <v>593</v>
      </c>
      <c r="F115" s="6" t="s">
        <v>594</v>
      </c>
      <c r="G115" s="6" t="s">
        <v>374</v>
      </c>
    </row>
    <row r="116" spans="1:7">
      <c r="A116" s="6" t="s">
        <v>375</v>
      </c>
      <c r="B116" s="6" t="s">
        <v>597</v>
      </c>
      <c r="C116" s="6" t="s">
        <v>119</v>
      </c>
      <c r="D116" s="6" t="s">
        <v>121</v>
      </c>
      <c r="E116" s="6" t="s">
        <v>597</v>
      </c>
      <c r="F116" s="6" t="s">
        <v>594</v>
      </c>
      <c r="G116" s="6" t="s">
        <v>376</v>
      </c>
    </row>
    <row r="117" spans="1:7">
      <c r="A117" s="6" t="s">
        <v>377</v>
      </c>
      <c r="B117" s="6" t="s">
        <v>597</v>
      </c>
      <c r="C117" s="6" t="s">
        <v>119</v>
      </c>
      <c r="D117" s="6" t="s">
        <v>121</v>
      </c>
      <c r="E117" s="6" t="s">
        <v>597</v>
      </c>
      <c r="F117" s="6" t="s">
        <v>594</v>
      </c>
      <c r="G117" s="6" t="s">
        <v>378</v>
      </c>
    </row>
    <row r="118" spans="1:7">
      <c r="A118" s="6" t="s">
        <v>379</v>
      </c>
      <c r="B118" s="6" t="s">
        <v>597</v>
      </c>
      <c r="C118" s="6" t="s">
        <v>119</v>
      </c>
      <c r="D118" s="6" t="s">
        <v>123</v>
      </c>
      <c r="E118" s="6" t="s">
        <v>597</v>
      </c>
      <c r="F118" s="6" t="s">
        <v>110</v>
      </c>
      <c r="G118" s="6" t="s">
        <v>380</v>
      </c>
    </row>
    <row r="119" spans="1:7">
      <c r="A119" s="6" t="s">
        <v>381</v>
      </c>
      <c r="B119" s="6" t="s">
        <v>597</v>
      </c>
      <c r="C119" s="6" t="s">
        <v>119</v>
      </c>
      <c r="D119" s="6" t="s">
        <v>121</v>
      </c>
      <c r="E119" s="6" t="s">
        <v>597</v>
      </c>
      <c r="F119" s="6" t="s">
        <v>594</v>
      </c>
      <c r="G119" s="6" t="s">
        <v>382</v>
      </c>
    </row>
    <row r="120" spans="1:7">
      <c r="A120" s="6" t="s">
        <v>383</v>
      </c>
      <c r="B120" s="6" t="s">
        <v>592</v>
      </c>
      <c r="C120" s="6" t="s">
        <v>157</v>
      </c>
      <c r="D120" s="6" t="s">
        <v>157</v>
      </c>
      <c r="E120" s="6" t="s">
        <v>593</v>
      </c>
      <c r="F120" s="6" t="s">
        <v>594</v>
      </c>
      <c r="G120" s="6" t="s">
        <v>384</v>
      </c>
    </row>
    <row r="121" spans="1:7">
      <c r="A121" s="6" t="s">
        <v>385</v>
      </c>
      <c r="B121" s="6" t="s">
        <v>599</v>
      </c>
      <c r="C121" s="6" t="s">
        <v>132</v>
      </c>
      <c r="D121" s="6" t="s">
        <v>132</v>
      </c>
      <c r="E121" s="6" t="s">
        <v>590</v>
      </c>
      <c r="F121" s="6" t="s">
        <v>591</v>
      </c>
      <c r="G121" s="6" t="s">
        <v>386</v>
      </c>
    </row>
    <row r="122" spans="1:7">
      <c r="A122" s="6" t="s">
        <v>387</v>
      </c>
      <c r="B122" s="6" t="s">
        <v>599</v>
      </c>
      <c r="C122" s="6" t="s">
        <v>132</v>
      </c>
      <c r="D122" s="6" t="s">
        <v>132</v>
      </c>
      <c r="E122" s="6" t="s">
        <v>590</v>
      </c>
      <c r="F122" s="6" t="s">
        <v>591</v>
      </c>
      <c r="G122" s="6" t="s">
        <v>388</v>
      </c>
    </row>
    <row r="123" spans="1:7">
      <c r="A123" s="6" t="s">
        <v>389</v>
      </c>
      <c r="B123" s="6" t="s">
        <v>596</v>
      </c>
      <c r="C123" s="6" t="s">
        <v>157</v>
      </c>
      <c r="D123" s="6" t="s">
        <v>157</v>
      </c>
      <c r="E123" s="6" t="s">
        <v>593</v>
      </c>
      <c r="F123" s="6" t="s">
        <v>594</v>
      </c>
      <c r="G123" s="6" t="s">
        <v>390</v>
      </c>
    </row>
    <row r="124" spans="1:7">
      <c r="A124" s="6" t="s">
        <v>391</v>
      </c>
      <c r="B124" s="6" t="s">
        <v>152</v>
      </c>
      <c r="C124" s="6" t="s">
        <v>157</v>
      </c>
      <c r="D124" s="6" t="s">
        <v>157</v>
      </c>
      <c r="E124" s="6" t="s">
        <v>590</v>
      </c>
      <c r="F124" s="6"/>
      <c r="G124" s="6" t="s">
        <v>392</v>
      </c>
    </row>
    <row r="125" spans="1:7">
      <c r="A125" s="6" t="s">
        <v>393</v>
      </c>
      <c r="B125" s="6" t="s">
        <v>599</v>
      </c>
      <c r="C125" s="6" t="s">
        <v>132</v>
      </c>
      <c r="D125" s="6" t="s">
        <v>132</v>
      </c>
      <c r="E125" s="6" t="s">
        <v>590</v>
      </c>
      <c r="F125" s="6" t="s">
        <v>591</v>
      </c>
      <c r="G125" s="6" t="s">
        <v>394</v>
      </c>
    </row>
    <row r="126" spans="1:7">
      <c r="A126" s="6" t="s">
        <v>395</v>
      </c>
      <c r="B126" s="6" t="s">
        <v>597</v>
      </c>
      <c r="C126" s="6" t="s">
        <v>119</v>
      </c>
      <c r="D126" s="6" t="s">
        <v>121</v>
      </c>
      <c r="E126" s="6" t="s">
        <v>597</v>
      </c>
      <c r="F126" s="6" t="s">
        <v>110</v>
      </c>
      <c r="G126" s="6" t="s">
        <v>396</v>
      </c>
    </row>
    <row r="127" spans="1:7">
      <c r="A127" s="6" t="s">
        <v>397</v>
      </c>
      <c r="B127" s="6" t="s">
        <v>596</v>
      </c>
      <c r="C127" s="6" t="s">
        <v>157</v>
      </c>
      <c r="D127" s="6" t="s">
        <v>157</v>
      </c>
      <c r="E127" s="6" t="s">
        <v>590</v>
      </c>
      <c r="F127" s="6" t="s">
        <v>594</v>
      </c>
      <c r="G127" s="6" t="s">
        <v>398</v>
      </c>
    </row>
    <row r="128" spans="1:7">
      <c r="A128" s="6" t="s">
        <v>399</v>
      </c>
      <c r="B128" s="6" t="s">
        <v>599</v>
      </c>
      <c r="C128" s="6" t="s">
        <v>134</v>
      </c>
      <c r="D128" s="6" t="s">
        <v>134</v>
      </c>
      <c r="E128" s="6" t="s">
        <v>590</v>
      </c>
      <c r="F128" s="6" t="s">
        <v>591</v>
      </c>
      <c r="G128" s="6" t="s">
        <v>400</v>
      </c>
    </row>
    <row r="129" spans="1:7">
      <c r="A129" s="6" t="s">
        <v>401</v>
      </c>
      <c r="B129" s="6" t="s">
        <v>599</v>
      </c>
      <c r="C129" s="6" t="s">
        <v>157</v>
      </c>
      <c r="D129" s="6" t="s">
        <v>157</v>
      </c>
      <c r="E129" s="6" t="s">
        <v>593</v>
      </c>
      <c r="F129" s="6" t="s">
        <v>594</v>
      </c>
      <c r="G129" s="6" t="s">
        <v>402</v>
      </c>
    </row>
    <row r="130" spans="1:7">
      <c r="A130" s="6" t="s">
        <v>39</v>
      </c>
      <c r="B130" s="6" t="s">
        <v>601</v>
      </c>
      <c r="C130" s="6" t="s">
        <v>157</v>
      </c>
      <c r="D130" s="6" t="s">
        <v>157</v>
      </c>
      <c r="E130" s="6" t="s">
        <v>593</v>
      </c>
      <c r="F130" s="6" t="s">
        <v>594</v>
      </c>
      <c r="G130" s="6" t="s">
        <v>403</v>
      </c>
    </row>
    <row r="131" spans="1:7">
      <c r="A131" s="6" t="s">
        <v>404</v>
      </c>
      <c r="B131" s="6" t="s">
        <v>596</v>
      </c>
      <c r="C131" s="6" t="s">
        <v>134</v>
      </c>
      <c r="D131" s="6" t="s">
        <v>134</v>
      </c>
      <c r="E131" s="6" t="s">
        <v>590</v>
      </c>
      <c r="F131" s="6" t="s">
        <v>594</v>
      </c>
      <c r="G131" s="6" t="s">
        <v>405</v>
      </c>
    </row>
    <row r="132" spans="1:7">
      <c r="A132" s="6" t="s">
        <v>406</v>
      </c>
      <c r="B132" s="6" t="s">
        <v>592</v>
      </c>
      <c r="C132" s="6" t="s">
        <v>134</v>
      </c>
      <c r="D132" s="6" t="s">
        <v>134</v>
      </c>
      <c r="E132" s="6" t="s">
        <v>600</v>
      </c>
      <c r="F132" s="6" t="s">
        <v>594</v>
      </c>
      <c r="G132" s="6" t="s">
        <v>407</v>
      </c>
    </row>
    <row r="133" spans="1:7">
      <c r="A133" s="6" t="s">
        <v>408</v>
      </c>
      <c r="B133" s="6" t="s">
        <v>597</v>
      </c>
      <c r="C133" s="6" t="s">
        <v>119</v>
      </c>
      <c r="D133" s="6" t="s">
        <v>121</v>
      </c>
      <c r="E133" s="6" t="s">
        <v>597</v>
      </c>
      <c r="F133" s="6" t="s">
        <v>594</v>
      </c>
      <c r="G133" s="6" t="s">
        <v>409</v>
      </c>
    </row>
    <row r="134" spans="1:7">
      <c r="A134" s="6" t="s">
        <v>410</v>
      </c>
      <c r="B134" s="6" t="s">
        <v>596</v>
      </c>
      <c r="C134" s="6" t="s">
        <v>134</v>
      </c>
      <c r="D134" s="6" t="s">
        <v>134</v>
      </c>
      <c r="E134" s="6" t="s">
        <v>600</v>
      </c>
      <c r="F134" s="6" t="s">
        <v>594</v>
      </c>
      <c r="G134" s="6" t="s">
        <v>411</v>
      </c>
    </row>
    <row r="135" spans="1:7">
      <c r="A135" s="6" t="s">
        <v>412</v>
      </c>
      <c r="B135" s="6" t="s">
        <v>592</v>
      </c>
      <c r="C135" s="6" t="s">
        <v>157</v>
      </c>
      <c r="D135" s="6" t="s">
        <v>157</v>
      </c>
      <c r="E135" s="6" t="s">
        <v>593</v>
      </c>
      <c r="F135" s="6" t="s">
        <v>594</v>
      </c>
      <c r="G135" s="6" t="s">
        <v>413</v>
      </c>
    </row>
    <row r="136" spans="1:7">
      <c r="A136" s="6" t="s">
        <v>414</v>
      </c>
      <c r="B136" s="6" t="s">
        <v>595</v>
      </c>
      <c r="C136" s="6" t="s">
        <v>134</v>
      </c>
      <c r="D136" s="6" t="s">
        <v>134</v>
      </c>
      <c r="E136" s="6" t="s">
        <v>593</v>
      </c>
      <c r="F136" s="6" t="s">
        <v>594</v>
      </c>
      <c r="G136" s="6" t="s">
        <v>415</v>
      </c>
    </row>
    <row r="137" spans="1:7">
      <c r="A137" s="6" t="s">
        <v>416</v>
      </c>
      <c r="B137" s="6" t="s">
        <v>599</v>
      </c>
      <c r="C137" s="6" t="s">
        <v>132</v>
      </c>
      <c r="D137" s="6" t="s">
        <v>132</v>
      </c>
      <c r="E137" s="6" t="s">
        <v>590</v>
      </c>
      <c r="F137" s="6" t="s">
        <v>591</v>
      </c>
      <c r="G137" s="6" t="s">
        <v>417</v>
      </c>
    </row>
    <row r="138" spans="1:7">
      <c r="A138" s="6" t="s">
        <v>418</v>
      </c>
      <c r="B138" s="6" t="s">
        <v>596</v>
      </c>
      <c r="C138" s="6" t="s">
        <v>132</v>
      </c>
      <c r="D138" s="6" t="s">
        <v>132</v>
      </c>
      <c r="E138" s="6" t="s">
        <v>590</v>
      </c>
      <c r="F138" s="6"/>
      <c r="G138" s="6" t="s">
        <v>419</v>
      </c>
    </row>
    <row r="139" spans="1:7">
      <c r="A139" s="6" t="s">
        <v>420</v>
      </c>
      <c r="B139" s="6" t="s">
        <v>599</v>
      </c>
      <c r="C139" s="6" t="s">
        <v>157</v>
      </c>
      <c r="D139" s="6" t="s">
        <v>157</v>
      </c>
      <c r="E139" s="6" t="s">
        <v>593</v>
      </c>
      <c r="F139" s="6" t="s">
        <v>594</v>
      </c>
      <c r="G139" s="6" t="s">
        <v>421</v>
      </c>
    </row>
    <row r="140" spans="1:7">
      <c r="A140" s="6" t="s">
        <v>422</v>
      </c>
      <c r="B140" s="6" t="s">
        <v>152</v>
      </c>
      <c r="C140" s="6" t="s">
        <v>132</v>
      </c>
      <c r="D140" s="6" t="s">
        <v>132</v>
      </c>
      <c r="E140" s="6" t="s">
        <v>590</v>
      </c>
      <c r="F140" s="6"/>
      <c r="G140" s="6" t="s">
        <v>423</v>
      </c>
    </row>
    <row r="141" spans="1:7">
      <c r="A141" s="6" t="s">
        <v>49</v>
      </c>
      <c r="B141" s="6" t="s">
        <v>597</v>
      </c>
      <c r="C141" s="6" t="s">
        <v>119</v>
      </c>
      <c r="D141" s="6" t="s">
        <v>123</v>
      </c>
      <c r="E141" s="6" t="s">
        <v>597</v>
      </c>
      <c r="F141" s="6" t="s">
        <v>110</v>
      </c>
      <c r="G141" s="6" t="s">
        <v>424</v>
      </c>
    </row>
    <row r="142" spans="1:7">
      <c r="A142" s="6" t="s">
        <v>425</v>
      </c>
      <c r="B142" s="6" t="s">
        <v>597</v>
      </c>
      <c r="C142" s="6" t="s">
        <v>119</v>
      </c>
      <c r="D142" s="6" t="s">
        <v>121</v>
      </c>
      <c r="E142" s="6" t="s">
        <v>597</v>
      </c>
      <c r="F142" s="6" t="s">
        <v>594</v>
      </c>
      <c r="G142" s="6" t="s">
        <v>426</v>
      </c>
    </row>
    <row r="143" spans="1:7">
      <c r="A143" s="6" t="s">
        <v>427</v>
      </c>
      <c r="B143" s="6" t="s">
        <v>597</v>
      </c>
      <c r="C143" s="6" t="s">
        <v>119</v>
      </c>
      <c r="D143" s="6" t="s">
        <v>123</v>
      </c>
      <c r="E143" s="6" t="s">
        <v>597</v>
      </c>
      <c r="F143" s="6" t="s">
        <v>594</v>
      </c>
      <c r="G143" s="6" t="s">
        <v>428</v>
      </c>
    </row>
    <row r="144" spans="1:7">
      <c r="A144" s="6" t="s">
        <v>429</v>
      </c>
      <c r="B144" s="6" t="s">
        <v>601</v>
      </c>
      <c r="C144" s="6" t="s">
        <v>134</v>
      </c>
      <c r="D144" s="6" t="s">
        <v>134</v>
      </c>
      <c r="E144" s="6" t="s">
        <v>590</v>
      </c>
      <c r="F144" s="6" t="s">
        <v>591</v>
      </c>
      <c r="G144" s="6" t="s">
        <v>430</v>
      </c>
    </row>
    <row r="145" spans="1:7">
      <c r="A145" s="6" t="s">
        <v>431</v>
      </c>
      <c r="B145" s="6" t="s">
        <v>599</v>
      </c>
      <c r="C145" s="6" t="s">
        <v>132</v>
      </c>
      <c r="D145" s="6" t="s">
        <v>132</v>
      </c>
      <c r="E145" s="6" t="s">
        <v>590</v>
      </c>
      <c r="F145" s="6" t="s">
        <v>591</v>
      </c>
      <c r="G145" s="6" t="s">
        <v>432</v>
      </c>
    </row>
    <row r="146" spans="1:7">
      <c r="A146" s="6" t="s">
        <v>433</v>
      </c>
      <c r="B146" s="6" t="s">
        <v>599</v>
      </c>
      <c r="C146" s="6" t="s">
        <v>134</v>
      </c>
      <c r="D146" s="6" t="s">
        <v>134</v>
      </c>
      <c r="E146" s="6" t="s">
        <v>590</v>
      </c>
      <c r="F146" s="6" t="s">
        <v>594</v>
      </c>
      <c r="G146" s="6" t="s">
        <v>434</v>
      </c>
    </row>
    <row r="147" spans="1:7">
      <c r="A147" s="6" t="s">
        <v>435</v>
      </c>
      <c r="B147" s="6" t="s">
        <v>597</v>
      </c>
      <c r="C147" s="6" t="s">
        <v>119</v>
      </c>
      <c r="D147" s="6" t="s">
        <v>121</v>
      </c>
      <c r="E147" s="6" t="s">
        <v>597</v>
      </c>
      <c r="F147" s="6" t="s">
        <v>594</v>
      </c>
      <c r="G147" s="6" t="s">
        <v>436</v>
      </c>
    </row>
    <row r="148" spans="1:7">
      <c r="A148" s="6" t="s">
        <v>50</v>
      </c>
      <c r="B148" s="6" t="s">
        <v>597</v>
      </c>
      <c r="C148" s="6" t="s">
        <v>119</v>
      </c>
      <c r="D148" s="6" t="s">
        <v>123</v>
      </c>
      <c r="E148" s="6" t="s">
        <v>597</v>
      </c>
      <c r="F148" s="6" t="s">
        <v>594</v>
      </c>
      <c r="G148" s="6" t="s">
        <v>437</v>
      </c>
    </row>
    <row r="149" spans="1:7">
      <c r="A149" s="6" t="s">
        <v>438</v>
      </c>
      <c r="B149" s="6" t="s">
        <v>597</v>
      </c>
      <c r="C149" s="6" t="s">
        <v>119</v>
      </c>
      <c r="D149" s="6" t="s">
        <v>121</v>
      </c>
      <c r="E149" s="6" t="s">
        <v>597</v>
      </c>
      <c r="F149" s="6" t="s">
        <v>594</v>
      </c>
      <c r="G149" s="6" t="s">
        <v>439</v>
      </c>
    </row>
    <row r="150" spans="1:7">
      <c r="A150" s="6" t="s">
        <v>440</v>
      </c>
      <c r="B150" s="6" t="s">
        <v>152</v>
      </c>
      <c r="C150" s="6" t="s">
        <v>134</v>
      </c>
      <c r="D150" s="6" t="s">
        <v>134</v>
      </c>
      <c r="E150" s="6" t="s">
        <v>600</v>
      </c>
      <c r="F150" s="6" t="s">
        <v>594</v>
      </c>
      <c r="G150" s="6" t="s">
        <v>441</v>
      </c>
    </row>
    <row r="151" spans="1:7">
      <c r="A151" s="6" t="s">
        <v>442</v>
      </c>
      <c r="B151" s="6" t="s">
        <v>596</v>
      </c>
      <c r="C151" s="6" t="s">
        <v>157</v>
      </c>
      <c r="D151" s="6" t="s">
        <v>157</v>
      </c>
      <c r="E151" s="6" t="s">
        <v>593</v>
      </c>
      <c r="F151" s="6" t="s">
        <v>594</v>
      </c>
      <c r="G151" s="6" t="s">
        <v>443</v>
      </c>
    </row>
    <row r="152" spans="1:7">
      <c r="A152" s="6" t="s">
        <v>444</v>
      </c>
      <c r="B152" s="6" t="s">
        <v>601</v>
      </c>
      <c r="C152" s="6" t="s">
        <v>157</v>
      </c>
      <c r="D152" s="6" t="s">
        <v>157</v>
      </c>
      <c r="E152" s="6" t="s">
        <v>593</v>
      </c>
      <c r="F152" s="6" t="s">
        <v>594</v>
      </c>
      <c r="G152" s="6" t="s">
        <v>445</v>
      </c>
    </row>
    <row r="153" spans="1:7">
      <c r="A153" s="6" t="s">
        <v>446</v>
      </c>
      <c r="B153" s="6" t="s">
        <v>596</v>
      </c>
      <c r="C153" s="6" t="s">
        <v>134</v>
      </c>
      <c r="D153" s="6" t="s">
        <v>134</v>
      </c>
      <c r="E153" s="6" t="s">
        <v>600</v>
      </c>
      <c r="F153" s="6" t="s">
        <v>594</v>
      </c>
      <c r="G153" s="6" t="s">
        <v>447</v>
      </c>
    </row>
    <row r="154" spans="1:7">
      <c r="A154" s="6" t="s">
        <v>448</v>
      </c>
      <c r="B154" s="6" t="s">
        <v>601</v>
      </c>
      <c r="C154" s="6" t="s">
        <v>134</v>
      </c>
      <c r="D154" s="6" t="s">
        <v>134</v>
      </c>
      <c r="E154" s="6" t="s">
        <v>593</v>
      </c>
      <c r="F154" s="6" t="s">
        <v>594</v>
      </c>
      <c r="G154" s="6" t="s">
        <v>449</v>
      </c>
    </row>
    <row r="155" spans="1:7">
      <c r="A155" s="6" t="s">
        <v>450</v>
      </c>
      <c r="B155" s="6" t="s">
        <v>601</v>
      </c>
      <c r="C155" s="6" t="s">
        <v>157</v>
      </c>
      <c r="D155" s="6" t="s">
        <v>157</v>
      </c>
      <c r="E155" s="6" t="s">
        <v>593</v>
      </c>
      <c r="F155" s="6" t="s">
        <v>594</v>
      </c>
      <c r="G155" s="6" t="s">
        <v>451</v>
      </c>
    </row>
    <row r="156" spans="1:7">
      <c r="A156" s="6" t="s">
        <v>452</v>
      </c>
      <c r="B156" s="6" t="s">
        <v>596</v>
      </c>
      <c r="C156" s="6" t="s">
        <v>134</v>
      </c>
      <c r="D156" s="6" t="s">
        <v>134</v>
      </c>
      <c r="E156" s="6" t="s">
        <v>593</v>
      </c>
      <c r="F156" s="6" t="s">
        <v>594</v>
      </c>
      <c r="G156" s="6" t="s">
        <v>453</v>
      </c>
    </row>
    <row r="157" spans="1:7">
      <c r="A157" s="6" t="s">
        <v>454</v>
      </c>
      <c r="B157" s="6" t="s">
        <v>597</v>
      </c>
      <c r="C157" s="6" t="s">
        <v>119</v>
      </c>
      <c r="D157" s="6" t="s">
        <v>123</v>
      </c>
      <c r="E157" s="6" t="s">
        <v>593</v>
      </c>
      <c r="F157" s="6" t="s">
        <v>594</v>
      </c>
      <c r="G157" s="6" t="s">
        <v>455</v>
      </c>
    </row>
    <row r="158" spans="1:7">
      <c r="A158" s="6" t="s">
        <v>456</v>
      </c>
      <c r="B158" s="6" t="s">
        <v>597</v>
      </c>
      <c r="C158" s="6" t="s">
        <v>119</v>
      </c>
      <c r="D158" s="6" t="s">
        <v>123</v>
      </c>
      <c r="E158" s="6" t="s">
        <v>597</v>
      </c>
      <c r="F158" s="6" t="s">
        <v>110</v>
      </c>
      <c r="G158" s="6" t="s">
        <v>457</v>
      </c>
    </row>
    <row r="159" spans="1:7">
      <c r="A159" s="6" t="s">
        <v>458</v>
      </c>
      <c r="B159" s="6" t="s">
        <v>597</v>
      </c>
      <c r="C159" s="6" t="s">
        <v>119</v>
      </c>
      <c r="D159" s="6" t="s">
        <v>121</v>
      </c>
      <c r="E159" s="6" t="s">
        <v>597</v>
      </c>
      <c r="F159" s="6" t="s">
        <v>594</v>
      </c>
      <c r="G159" s="6" t="s">
        <v>459</v>
      </c>
    </row>
    <row r="160" spans="1:7">
      <c r="A160" s="6" t="s">
        <v>460</v>
      </c>
      <c r="B160" s="6" t="s">
        <v>597</v>
      </c>
      <c r="C160" s="6" t="s">
        <v>119</v>
      </c>
      <c r="D160" s="6" t="s">
        <v>121</v>
      </c>
      <c r="E160" s="6" t="s">
        <v>597</v>
      </c>
      <c r="F160" s="6" t="s">
        <v>594</v>
      </c>
      <c r="G160" s="6" t="s">
        <v>461</v>
      </c>
    </row>
    <row r="161" spans="1:7">
      <c r="A161" s="6" t="s">
        <v>462</v>
      </c>
      <c r="B161" s="6" t="s">
        <v>592</v>
      </c>
      <c r="C161" s="6" t="s">
        <v>157</v>
      </c>
      <c r="D161" s="6" t="s">
        <v>157</v>
      </c>
      <c r="E161" s="6" t="s">
        <v>593</v>
      </c>
      <c r="F161" s="6" t="s">
        <v>594</v>
      </c>
      <c r="G161" s="6" t="s">
        <v>606</v>
      </c>
    </row>
    <row r="162" spans="1:7">
      <c r="A162" s="6" t="s">
        <v>463</v>
      </c>
      <c r="B162" s="6" t="s">
        <v>597</v>
      </c>
      <c r="C162" s="6" t="s">
        <v>119</v>
      </c>
      <c r="D162" s="6" t="s">
        <v>121</v>
      </c>
      <c r="E162" s="6" t="s">
        <v>593</v>
      </c>
      <c r="F162" s="6" t="s">
        <v>594</v>
      </c>
      <c r="G162" s="6" t="s">
        <v>464</v>
      </c>
    </row>
    <row r="163" spans="1:7">
      <c r="A163" s="6" t="s">
        <v>465</v>
      </c>
      <c r="B163" s="6" t="s">
        <v>599</v>
      </c>
      <c r="C163" s="6" t="s">
        <v>132</v>
      </c>
      <c r="D163" s="6" t="s">
        <v>132</v>
      </c>
      <c r="E163" s="6" t="s">
        <v>590</v>
      </c>
      <c r="F163" s="6" t="s">
        <v>591</v>
      </c>
      <c r="G163" s="6" t="s">
        <v>466</v>
      </c>
    </row>
    <row r="164" spans="1:7">
      <c r="A164" s="6" t="s">
        <v>467</v>
      </c>
      <c r="B164" s="6" t="s">
        <v>596</v>
      </c>
      <c r="C164" s="6" t="s">
        <v>134</v>
      </c>
      <c r="D164" s="6" t="s">
        <v>134</v>
      </c>
      <c r="E164" s="6" t="s">
        <v>590</v>
      </c>
      <c r="F164" s="6" t="s">
        <v>594</v>
      </c>
      <c r="G164" s="6" t="s">
        <v>468</v>
      </c>
    </row>
    <row r="165" spans="1:7">
      <c r="A165" s="6" t="s">
        <v>469</v>
      </c>
      <c r="B165" s="6" t="s">
        <v>597</v>
      </c>
      <c r="C165" s="6" t="s">
        <v>119</v>
      </c>
      <c r="D165" s="6" t="s">
        <v>121</v>
      </c>
      <c r="E165" s="6" t="s">
        <v>597</v>
      </c>
      <c r="F165" s="6" t="s">
        <v>594</v>
      </c>
      <c r="G165" s="6" t="s">
        <v>470</v>
      </c>
    </row>
    <row r="166" spans="1:7">
      <c r="A166" s="6" t="s">
        <v>607</v>
      </c>
      <c r="B166" s="6" t="s">
        <v>599</v>
      </c>
      <c r="C166" s="6" t="s">
        <v>134</v>
      </c>
      <c r="D166" s="6" t="s">
        <v>134</v>
      </c>
      <c r="E166" s="6" t="s">
        <v>590</v>
      </c>
      <c r="F166" s="6" t="s">
        <v>591</v>
      </c>
      <c r="G166" s="6" t="s">
        <v>472</v>
      </c>
    </row>
    <row r="167" spans="1:7">
      <c r="A167" s="6" t="s">
        <v>473</v>
      </c>
      <c r="B167" s="6" t="s">
        <v>597</v>
      </c>
      <c r="C167" s="6" t="s">
        <v>119</v>
      </c>
      <c r="D167" s="6" t="s">
        <v>121</v>
      </c>
      <c r="E167" s="6" t="s">
        <v>597</v>
      </c>
      <c r="F167" s="6" t="s">
        <v>594</v>
      </c>
      <c r="G167" s="6" t="s">
        <v>474</v>
      </c>
    </row>
    <row r="168" spans="1:7">
      <c r="A168" s="6" t="s">
        <v>475</v>
      </c>
      <c r="B168" s="6" t="s">
        <v>599</v>
      </c>
      <c r="C168" s="6" t="s">
        <v>134</v>
      </c>
      <c r="D168" s="6" t="s">
        <v>134</v>
      </c>
      <c r="E168" s="6" t="s">
        <v>590</v>
      </c>
      <c r="F168" s="6" t="s">
        <v>591</v>
      </c>
      <c r="G168" s="6" t="s">
        <v>476</v>
      </c>
    </row>
    <row r="169" spans="1:7">
      <c r="A169" s="6" t="s">
        <v>477</v>
      </c>
      <c r="B169" s="6" t="s">
        <v>592</v>
      </c>
      <c r="C169" s="6" t="s">
        <v>157</v>
      </c>
      <c r="D169" s="6" t="s">
        <v>157</v>
      </c>
      <c r="E169" s="6" t="s">
        <v>593</v>
      </c>
      <c r="F169" s="6" t="s">
        <v>594</v>
      </c>
      <c r="G169" s="6" t="s">
        <v>478</v>
      </c>
    </row>
    <row r="170" spans="1:7">
      <c r="A170" s="6" t="s">
        <v>479</v>
      </c>
      <c r="B170" s="6" t="s">
        <v>599</v>
      </c>
      <c r="C170" s="6" t="s">
        <v>157</v>
      </c>
      <c r="D170" s="6" t="s">
        <v>157</v>
      </c>
      <c r="E170" s="6" t="s">
        <v>593</v>
      </c>
      <c r="F170" s="6" t="s">
        <v>594</v>
      </c>
      <c r="G170" s="6" t="s">
        <v>480</v>
      </c>
    </row>
    <row r="171" spans="1:7">
      <c r="A171" s="6" t="s">
        <v>481</v>
      </c>
      <c r="B171" s="6" t="s">
        <v>599</v>
      </c>
      <c r="C171" s="6" t="s">
        <v>132</v>
      </c>
      <c r="D171" s="6" t="s">
        <v>132</v>
      </c>
      <c r="E171" s="6" t="s">
        <v>590</v>
      </c>
      <c r="F171" s="6" t="s">
        <v>591</v>
      </c>
      <c r="G171" s="6" t="s">
        <v>482</v>
      </c>
    </row>
    <row r="172" spans="1:7">
      <c r="A172" s="6" t="s">
        <v>44</v>
      </c>
      <c r="B172" s="6" t="s">
        <v>597</v>
      </c>
      <c r="C172" s="6" t="s">
        <v>119</v>
      </c>
      <c r="D172" s="6" t="s">
        <v>121</v>
      </c>
      <c r="E172" s="6" t="s">
        <v>597</v>
      </c>
      <c r="F172" s="6" t="s">
        <v>594</v>
      </c>
      <c r="G172" s="6" t="s">
        <v>483</v>
      </c>
    </row>
    <row r="173" spans="1:7">
      <c r="A173" s="6" t="s">
        <v>484</v>
      </c>
      <c r="B173" s="6" t="s">
        <v>597</v>
      </c>
      <c r="C173" s="6" t="s">
        <v>119</v>
      </c>
      <c r="D173" s="6" t="s">
        <v>121</v>
      </c>
      <c r="E173" s="6" t="s">
        <v>597</v>
      </c>
      <c r="F173" s="6"/>
      <c r="G173" s="6" t="s">
        <v>485</v>
      </c>
    </row>
    <row r="174" spans="1:7">
      <c r="A174" s="6" t="s">
        <v>486</v>
      </c>
      <c r="B174" s="6" t="s">
        <v>597</v>
      </c>
      <c r="C174" s="6" t="s">
        <v>119</v>
      </c>
      <c r="D174" s="6" t="s">
        <v>123</v>
      </c>
      <c r="E174" s="6" t="s">
        <v>597</v>
      </c>
      <c r="F174" s="6" t="s">
        <v>110</v>
      </c>
      <c r="G174" s="6" t="s">
        <v>487</v>
      </c>
    </row>
    <row r="175" spans="1:7">
      <c r="A175" s="6" t="s">
        <v>488</v>
      </c>
      <c r="B175" s="6" t="s">
        <v>597</v>
      </c>
      <c r="C175" s="6" t="s">
        <v>119</v>
      </c>
      <c r="D175" s="6" t="s">
        <v>123</v>
      </c>
      <c r="E175" s="6" t="s">
        <v>597</v>
      </c>
      <c r="F175" s="6" t="s">
        <v>110</v>
      </c>
      <c r="G175" s="6" t="s">
        <v>489</v>
      </c>
    </row>
    <row r="176" spans="1:7">
      <c r="A176" s="6" t="s">
        <v>490</v>
      </c>
      <c r="B176" s="6" t="s">
        <v>596</v>
      </c>
      <c r="C176" s="6" t="s">
        <v>134</v>
      </c>
      <c r="D176" s="6" t="s">
        <v>134</v>
      </c>
      <c r="E176" s="6" t="s">
        <v>590</v>
      </c>
      <c r="F176" s="6" t="s">
        <v>594</v>
      </c>
      <c r="G176" s="6" t="s">
        <v>491</v>
      </c>
    </row>
    <row r="177" spans="1:7">
      <c r="A177" s="6" t="s">
        <v>492</v>
      </c>
      <c r="B177" s="6" t="s">
        <v>599</v>
      </c>
      <c r="C177" s="6" t="s">
        <v>132</v>
      </c>
      <c r="D177" s="6" t="s">
        <v>132</v>
      </c>
      <c r="E177" s="6" t="s">
        <v>590</v>
      </c>
      <c r="F177" s="6" t="s">
        <v>591</v>
      </c>
      <c r="G177" s="6" t="s">
        <v>493</v>
      </c>
    </row>
    <row r="178" spans="1:7">
      <c r="A178" s="6" t="s">
        <v>494</v>
      </c>
      <c r="B178" s="6" t="s">
        <v>599</v>
      </c>
      <c r="C178" s="6" t="s">
        <v>157</v>
      </c>
      <c r="D178" s="6" t="s">
        <v>157</v>
      </c>
      <c r="E178" s="6" t="s">
        <v>593</v>
      </c>
      <c r="F178" s="6" t="s">
        <v>594</v>
      </c>
      <c r="G178" s="6" t="s">
        <v>495</v>
      </c>
    </row>
    <row r="179" spans="1:7">
      <c r="A179" s="6" t="s">
        <v>496</v>
      </c>
      <c r="B179" s="6" t="s">
        <v>599</v>
      </c>
      <c r="C179" s="6" t="s">
        <v>132</v>
      </c>
      <c r="D179" s="6" t="s">
        <v>132</v>
      </c>
      <c r="E179" s="6" t="s">
        <v>590</v>
      </c>
      <c r="F179" s="6"/>
      <c r="G179" s="6" t="s">
        <v>497</v>
      </c>
    </row>
    <row r="180" spans="1:7">
      <c r="A180" s="6" t="s">
        <v>498</v>
      </c>
      <c r="B180" s="6" t="s">
        <v>597</v>
      </c>
      <c r="C180" s="6" t="s">
        <v>119</v>
      </c>
      <c r="D180" s="6" t="s">
        <v>123</v>
      </c>
      <c r="E180" s="6" t="s">
        <v>597</v>
      </c>
      <c r="F180" s="6" t="s">
        <v>110</v>
      </c>
      <c r="G180" s="6" t="s">
        <v>499</v>
      </c>
    </row>
    <row r="181" spans="1:7">
      <c r="A181" s="6" t="s">
        <v>500</v>
      </c>
      <c r="B181" s="6" t="s">
        <v>152</v>
      </c>
      <c r="C181" s="6" t="s">
        <v>134</v>
      </c>
      <c r="D181" s="6" t="s">
        <v>134</v>
      </c>
      <c r="E181" s="6" t="s">
        <v>600</v>
      </c>
      <c r="F181" s="6" t="s">
        <v>594</v>
      </c>
      <c r="G181" s="6" t="s">
        <v>501</v>
      </c>
    </row>
    <row r="182" spans="1:7">
      <c r="A182" s="6" t="s">
        <v>502</v>
      </c>
      <c r="B182" s="6" t="s">
        <v>601</v>
      </c>
      <c r="C182" s="6" t="s">
        <v>119</v>
      </c>
      <c r="D182" s="6" t="s">
        <v>121</v>
      </c>
      <c r="E182" s="6" t="s">
        <v>593</v>
      </c>
      <c r="F182" s="6" t="s">
        <v>594</v>
      </c>
      <c r="G182" s="6" t="s">
        <v>503</v>
      </c>
    </row>
    <row r="183" spans="1:7">
      <c r="A183" s="6" t="s">
        <v>504</v>
      </c>
      <c r="B183" s="6" t="s">
        <v>601</v>
      </c>
      <c r="C183" s="6" t="s">
        <v>157</v>
      </c>
      <c r="D183" s="6" t="s">
        <v>157</v>
      </c>
      <c r="E183" s="6" t="s">
        <v>600</v>
      </c>
      <c r="F183" s="6" t="s">
        <v>594</v>
      </c>
      <c r="G183" s="6" t="s">
        <v>505</v>
      </c>
    </row>
    <row r="184" spans="1:7">
      <c r="A184" s="6" t="s">
        <v>506</v>
      </c>
      <c r="B184" s="6" t="s">
        <v>597</v>
      </c>
      <c r="C184" s="6" t="s">
        <v>119</v>
      </c>
      <c r="D184" s="6" t="s">
        <v>121</v>
      </c>
      <c r="E184" s="6" t="s">
        <v>597</v>
      </c>
      <c r="F184" s="6"/>
      <c r="G184" s="6" t="s">
        <v>507</v>
      </c>
    </row>
    <row r="185" spans="1:7">
      <c r="A185" s="6" t="s">
        <v>508</v>
      </c>
      <c r="B185" s="6" t="s">
        <v>601</v>
      </c>
      <c r="C185" s="6" t="s">
        <v>157</v>
      </c>
      <c r="D185" s="6" t="s">
        <v>157</v>
      </c>
      <c r="E185" s="6" t="s">
        <v>600</v>
      </c>
      <c r="F185" s="6" t="s">
        <v>594</v>
      </c>
      <c r="G185" s="6" t="s">
        <v>509</v>
      </c>
    </row>
    <row r="186" spans="1:7">
      <c r="A186" s="6" t="s">
        <v>510</v>
      </c>
      <c r="B186" s="6" t="s">
        <v>599</v>
      </c>
      <c r="C186" s="6" t="s">
        <v>134</v>
      </c>
      <c r="D186" s="6" t="s">
        <v>134</v>
      </c>
      <c r="E186" s="6" t="s">
        <v>590</v>
      </c>
      <c r="F186" s="6" t="s">
        <v>591</v>
      </c>
      <c r="G186" s="6" t="s">
        <v>511</v>
      </c>
    </row>
    <row r="187" spans="1:7">
      <c r="A187" s="6" t="s">
        <v>512</v>
      </c>
      <c r="B187" s="6" t="s">
        <v>601</v>
      </c>
      <c r="C187" s="6" t="s">
        <v>157</v>
      </c>
      <c r="D187" s="6" t="s">
        <v>157</v>
      </c>
      <c r="E187" s="6" t="s">
        <v>593</v>
      </c>
      <c r="F187" s="6" t="s">
        <v>594</v>
      </c>
      <c r="G187" s="6" t="s">
        <v>513</v>
      </c>
    </row>
    <row r="188" spans="1:7">
      <c r="A188" s="6" t="s">
        <v>514</v>
      </c>
      <c r="B188" s="6" t="s">
        <v>599</v>
      </c>
      <c r="C188" s="6" t="s">
        <v>134</v>
      </c>
      <c r="D188" s="6" t="s">
        <v>134</v>
      </c>
      <c r="E188" s="6" t="s">
        <v>593</v>
      </c>
      <c r="F188" s="6" t="s">
        <v>594</v>
      </c>
      <c r="G188" s="6" t="s">
        <v>515</v>
      </c>
    </row>
    <row r="189" spans="1:7">
      <c r="A189" s="6" t="s">
        <v>516</v>
      </c>
      <c r="B189" s="6" t="s">
        <v>597</v>
      </c>
      <c r="C189" s="6" t="s">
        <v>119</v>
      </c>
      <c r="D189" s="6" t="s">
        <v>123</v>
      </c>
      <c r="E189" s="6" t="s">
        <v>597</v>
      </c>
      <c r="F189" s="6" t="s">
        <v>594</v>
      </c>
      <c r="G189" s="6" t="s">
        <v>517</v>
      </c>
    </row>
    <row r="190" spans="1:7">
      <c r="A190" s="6" t="s">
        <v>518</v>
      </c>
      <c r="B190" s="6" t="s">
        <v>597</v>
      </c>
      <c r="C190" s="6" t="s">
        <v>119</v>
      </c>
      <c r="D190" s="6" t="s">
        <v>123</v>
      </c>
      <c r="E190" s="6" t="s">
        <v>597</v>
      </c>
      <c r="F190" s="6" t="s">
        <v>594</v>
      </c>
      <c r="G190" s="6" t="s">
        <v>519</v>
      </c>
    </row>
    <row r="191" spans="1:7">
      <c r="A191" s="6" t="s">
        <v>520</v>
      </c>
      <c r="B191" s="6" t="s">
        <v>595</v>
      </c>
      <c r="C191" s="6" t="s">
        <v>134</v>
      </c>
      <c r="D191" s="6" t="s">
        <v>134</v>
      </c>
      <c r="E191" s="6" t="s">
        <v>593</v>
      </c>
      <c r="F191" s="6" t="s">
        <v>594</v>
      </c>
      <c r="G191" s="6" t="s">
        <v>521</v>
      </c>
    </row>
    <row r="192" spans="1:7">
      <c r="A192" s="6" t="s">
        <v>522</v>
      </c>
      <c r="B192" s="6" t="s">
        <v>592</v>
      </c>
      <c r="C192" s="6" t="s">
        <v>132</v>
      </c>
      <c r="D192" s="6" t="s">
        <v>132</v>
      </c>
      <c r="E192" s="6" t="s">
        <v>590</v>
      </c>
      <c r="F192" s="6" t="s">
        <v>594</v>
      </c>
      <c r="G192" s="6" t="s">
        <v>523</v>
      </c>
    </row>
    <row r="193" spans="1:7">
      <c r="A193" s="6" t="s">
        <v>524</v>
      </c>
      <c r="B193" s="6" t="s">
        <v>599</v>
      </c>
      <c r="C193" s="6" t="s">
        <v>132</v>
      </c>
      <c r="D193" s="6" t="s">
        <v>132</v>
      </c>
      <c r="E193" s="6" t="s">
        <v>590</v>
      </c>
      <c r="F193" s="6" t="s">
        <v>591</v>
      </c>
      <c r="G193" s="6" t="s">
        <v>525</v>
      </c>
    </row>
    <row r="194" spans="1:7">
      <c r="A194" s="6" t="s">
        <v>526</v>
      </c>
      <c r="B194" s="6" t="s">
        <v>596</v>
      </c>
      <c r="C194" s="6" t="s">
        <v>157</v>
      </c>
      <c r="D194" s="6" t="s">
        <v>157</v>
      </c>
      <c r="E194" s="6" t="s">
        <v>593</v>
      </c>
      <c r="F194" s="6" t="s">
        <v>594</v>
      </c>
      <c r="G194" s="6" t="s">
        <v>527</v>
      </c>
    </row>
    <row r="195" spans="1:7">
      <c r="A195" s="6" t="s">
        <v>528</v>
      </c>
      <c r="B195" s="6" t="s">
        <v>596</v>
      </c>
      <c r="C195" s="6" t="s">
        <v>134</v>
      </c>
      <c r="D195" s="6" t="s">
        <v>134</v>
      </c>
      <c r="E195" s="6" t="s">
        <v>600</v>
      </c>
      <c r="F195" s="6"/>
      <c r="G195" s="6" t="s">
        <v>608</v>
      </c>
    </row>
    <row r="196" spans="1:7">
      <c r="A196" s="6" t="s">
        <v>529</v>
      </c>
      <c r="B196" s="6" t="s">
        <v>599</v>
      </c>
      <c r="C196" s="6" t="s">
        <v>132</v>
      </c>
      <c r="D196" s="6" t="s">
        <v>132</v>
      </c>
      <c r="E196" s="6" t="s">
        <v>590</v>
      </c>
      <c r="F196" s="6" t="s">
        <v>591</v>
      </c>
      <c r="G196" s="6" t="s">
        <v>530</v>
      </c>
    </row>
    <row r="197" spans="1:7">
      <c r="A197" s="6" t="s">
        <v>531</v>
      </c>
      <c r="B197" s="6" t="s">
        <v>596</v>
      </c>
      <c r="C197" s="6" t="s">
        <v>157</v>
      </c>
      <c r="D197" s="6" t="s">
        <v>157</v>
      </c>
      <c r="E197" s="6" t="s">
        <v>590</v>
      </c>
      <c r="F197" s="6" t="s">
        <v>594</v>
      </c>
      <c r="G197" s="6" t="s">
        <v>532</v>
      </c>
    </row>
    <row r="198" spans="1:7">
      <c r="A198" s="6" t="s">
        <v>533</v>
      </c>
      <c r="B198" s="6" t="s">
        <v>597</v>
      </c>
      <c r="C198" s="6" t="s">
        <v>119</v>
      </c>
      <c r="D198" s="6" t="s">
        <v>121</v>
      </c>
      <c r="E198" s="6" t="s">
        <v>593</v>
      </c>
      <c r="F198" s="6" t="s">
        <v>594</v>
      </c>
      <c r="G198" s="6" t="s">
        <v>534</v>
      </c>
    </row>
    <row r="199" spans="1:7">
      <c r="A199" s="6" t="s">
        <v>535</v>
      </c>
      <c r="B199" s="6" t="s">
        <v>595</v>
      </c>
      <c r="C199" s="6" t="s">
        <v>157</v>
      </c>
      <c r="D199" s="6" t="s">
        <v>157</v>
      </c>
      <c r="E199" s="6" t="s">
        <v>593</v>
      </c>
      <c r="F199" s="6" t="s">
        <v>594</v>
      </c>
      <c r="G199" s="6" t="s">
        <v>536</v>
      </c>
    </row>
    <row r="200" spans="1:7">
      <c r="A200" s="6" t="s">
        <v>537</v>
      </c>
      <c r="B200" s="6" t="s">
        <v>592</v>
      </c>
      <c r="C200" s="6" t="s">
        <v>157</v>
      </c>
      <c r="D200" s="6" t="s">
        <v>157</v>
      </c>
      <c r="E200" s="6" t="s">
        <v>593</v>
      </c>
      <c r="F200" s="6" t="s">
        <v>594</v>
      </c>
      <c r="G200" s="6" t="s">
        <v>538</v>
      </c>
    </row>
    <row r="201" spans="1:7">
      <c r="A201" s="6" t="s">
        <v>539</v>
      </c>
      <c r="B201" s="6" t="s">
        <v>592</v>
      </c>
      <c r="C201" s="6" t="s">
        <v>157</v>
      </c>
      <c r="D201" s="6" t="s">
        <v>157</v>
      </c>
      <c r="E201" s="6" t="s">
        <v>593</v>
      </c>
      <c r="F201" s="6" t="s">
        <v>594</v>
      </c>
      <c r="G201" s="6" t="s">
        <v>540</v>
      </c>
    </row>
    <row r="202" spans="1:7">
      <c r="A202" s="6" t="s">
        <v>541</v>
      </c>
      <c r="B202" s="6" t="s">
        <v>597</v>
      </c>
      <c r="C202" s="6" t="s">
        <v>119</v>
      </c>
      <c r="D202" s="6" t="s">
        <v>121</v>
      </c>
      <c r="E202" s="6" t="s">
        <v>597</v>
      </c>
      <c r="F202" s="6"/>
      <c r="G202" s="6" t="s">
        <v>542</v>
      </c>
    </row>
    <row r="203" spans="1:7">
      <c r="A203" s="6" t="s">
        <v>543</v>
      </c>
      <c r="B203" s="6" t="s">
        <v>596</v>
      </c>
      <c r="C203" s="6" t="s">
        <v>157</v>
      </c>
      <c r="D203" s="6" t="s">
        <v>157</v>
      </c>
      <c r="E203" s="6" t="s">
        <v>590</v>
      </c>
      <c r="F203" s="6"/>
      <c r="G203" s="6" t="s">
        <v>544</v>
      </c>
    </row>
    <row r="204" spans="1:7">
      <c r="A204" s="6" t="s">
        <v>545</v>
      </c>
      <c r="B204" s="6" t="s">
        <v>599</v>
      </c>
      <c r="C204" s="6" t="s">
        <v>132</v>
      </c>
      <c r="D204" s="6" t="s">
        <v>132</v>
      </c>
      <c r="E204" s="6" t="s">
        <v>590</v>
      </c>
      <c r="F204" s="6" t="s">
        <v>591</v>
      </c>
      <c r="G204" s="6" t="s">
        <v>546</v>
      </c>
    </row>
    <row r="205" spans="1:7">
      <c r="A205" s="6" t="s">
        <v>547</v>
      </c>
      <c r="B205" s="6" t="s">
        <v>592</v>
      </c>
      <c r="C205" s="6" t="s">
        <v>134</v>
      </c>
      <c r="D205" s="6" t="s">
        <v>134</v>
      </c>
      <c r="E205" s="6" t="s">
        <v>593</v>
      </c>
      <c r="F205" s="6" t="s">
        <v>594</v>
      </c>
      <c r="G205" s="6" t="s">
        <v>548</v>
      </c>
    </row>
    <row r="206" spans="1:7">
      <c r="A206" s="6" t="s">
        <v>549</v>
      </c>
      <c r="B206" s="6" t="s">
        <v>597</v>
      </c>
      <c r="C206" s="6" t="s">
        <v>119</v>
      </c>
      <c r="D206" s="6" t="s">
        <v>121</v>
      </c>
      <c r="E206" s="6" t="s">
        <v>597</v>
      </c>
      <c r="F206" s="6" t="s">
        <v>594</v>
      </c>
      <c r="G206" s="6" t="s">
        <v>550</v>
      </c>
    </row>
    <row r="207" spans="1:7">
      <c r="A207" s="6" t="s">
        <v>551</v>
      </c>
      <c r="B207" s="6" t="s">
        <v>597</v>
      </c>
      <c r="C207" s="6" t="s">
        <v>119</v>
      </c>
      <c r="D207" s="6" t="s">
        <v>123</v>
      </c>
      <c r="E207" s="6" t="s">
        <v>597</v>
      </c>
      <c r="F207" s="6" t="s">
        <v>594</v>
      </c>
      <c r="G207" s="6" t="s">
        <v>552</v>
      </c>
    </row>
    <row r="208" spans="1:7">
      <c r="A208" s="6" t="s">
        <v>46</v>
      </c>
      <c r="B208" s="6" t="s">
        <v>597</v>
      </c>
      <c r="C208" s="6" t="s">
        <v>119</v>
      </c>
      <c r="D208" s="6" t="s">
        <v>123</v>
      </c>
      <c r="E208" s="6" t="s">
        <v>597</v>
      </c>
      <c r="F208" s="6" t="s">
        <v>594</v>
      </c>
      <c r="G208" s="6" t="s">
        <v>553</v>
      </c>
    </row>
    <row r="209" spans="1:7">
      <c r="A209" s="6" t="s">
        <v>554</v>
      </c>
      <c r="B209" s="6" t="s">
        <v>597</v>
      </c>
      <c r="C209" s="6" t="s">
        <v>119</v>
      </c>
      <c r="D209" s="6" t="s">
        <v>121</v>
      </c>
      <c r="E209" s="6" t="s">
        <v>593</v>
      </c>
      <c r="F209" s="6" t="s">
        <v>594</v>
      </c>
      <c r="G209" s="6" t="s">
        <v>555</v>
      </c>
    </row>
    <row r="210" spans="1:7">
      <c r="A210" s="6" t="s">
        <v>556</v>
      </c>
      <c r="B210" s="6" t="s">
        <v>592</v>
      </c>
      <c r="C210" s="6" t="s">
        <v>134</v>
      </c>
      <c r="D210" s="6" t="s">
        <v>134</v>
      </c>
      <c r="E210" s="6" t="s">
        <v>600</v>
      </c>
      <c r="F210" s="6" t="s">
        <v>594</v>
      </c>
      <c r="G210" s="6" t="s">
        <v>557</v>
      </c>
    </row>
    <row r="211" spans="1:7">
      <c r="A211" s="6" t="s">
        <v>558</v>
      </c>
      <c r="B211" s="6" t="s">
        <v>596</v>
      </c>
      <c r="C211" s="6" t="s">
        <v>134</v>
      </c>
      <c r="D211" s="6" t="s">
        <v>134</v>
      </c>
      <c r="E211" s="6" t="s">
        <v>590</v>
      </c>
      <c r="F211" s="6" t="s">
        <v>594</v>
      </c>
      <c r="G211" s="6" t="s">
        <v>559</v>
      </c>
    </row>
    <row r="212" spans="1:7">
      <c r="A212" s="6" t="s">
        <v>560</v>
      </c>
      <c r="B212" s="6" t="s">
        <v>601</v>
      </c>
      <c r="C212" s="6" t="s">
        <v>157</v>
      </c>
      <c r="D212" s="6" t="s">
        <v>157</v>
      </c>
      <c r="E212" s="6" t="s">
        <v>593</v>
      </c>
      <c r="F212" s="6" t="s">
        <v>594</v>
      </c>
      <c r="G212" s="6" t="s">
        <v>561</v>
      </c>
    </row>
    <row r="213" spans="1:7">
      <c r="A213" s="6" t="s">
        <v>45</v>
      </c>
      <c r="B213" s="6" t="s">
        <v>596</v>
      </c>
      <c r="C213" s="6" t="s">
        <v>134</v>
      </c>
      <c r="D213" s="6" t="s">
        <v>134</v>
      </c>
      <c r="E213" s="6" t="s">
        <v>600</v>
      </c>
      <c r="F213" s="6"/>
      <c r="G213" s="6" t="s">
        <v>562</v>
      </c>
    </row>
    <row r="214" spans="1:7">
      <c r="A214" s="6" t="s">
        <v>563</v>
      </c>
      <c r="B214" s="6" t="s">
        <v>597</v>
      </c>
      <c r="C214" s="6" t="s">
        <v>119</v>
      </c>
      <c r="D214" s="6" t="s">
        <v>121</v>
      </c>
      <c r="E214" s="6" t="s">
        <v>597</v>
      </c>
      <c r="F214" s="6" t="s">
        <v>594</v>
      </c>
      <c r="G214" s="6" t="s">
        <v>564</v>
      </c>
    </row>
    <row r="215" spans="1:7">
      <c r="A215" s="6" t="s">
        <v>565</v>
      </c>
      <c r="B215" s="6" t="s">
        <v>595</v>
      </c>
      <c r="C215" s="6" t="s">
        <v>134</v>
      </c>
      <c r="D215" s="6" t="s">
        <v>134</v>
      </c>
      <c r="E215" s="6" t="s">
        <v>597</v>
      </c>
      <c r="F215" s="6" t="s">
        <v>594</v>
      </c>
      <c r="G215" s="6" t="s">
        <v>609</v>
      </c>
    </row>
    <row r="216" spans="1:7">
      <c r="A216" s="6" t="s">
        <v>566</v>
      </c>
      <c r="B216" s="6" t="s">
        <v>595</v>
      </c>
      <c r="C216" s="6" t="s">
        <v>134</v>
      </c>
      <c r="D216" s="6" t="s">
        <v>134</v>
      </c>
      <c r="E216" s="6" t="s">
        <v>590</v>
      </c>
      <c r="F216" s="6"/>
      <c r="G216" s="6" t="s">
        <v>567</v>
      </c>
    </row>
    <row r="217" spans="1:7">
      <c r="A217" s="6" t="s">
        <v>568</v>
      </c>
      <c r="B217" s="6" t="s">
        <v>599</v>
      </c>
      <c r="C217" s="6" t="s">
        <v>134</v>
      </c>
      <c r="D217" s="6" t="s">
        <v>134</v>
      </c>
      <c r="E217" s="6" t="s">
        <v>590</v>
      </c>
      <c r="F217" s="6" t="s">
        <v>591</v>
      </c>
      <c r="G217" s="6" t="s">
        <v>569</v>
      </c>
    </row>
    <row r="218" spans="1:7">
      <c r="A218" s="6" t="s">
        <v>570</v>
      </c>
      <c r="B218" s="6" t="s">
        <v>599</v>
      </c>
      <c r="C218" s="6" t="s">
        <v>132</v>
      </c>
      <c r="D218" s="6" t="s">
        <v>132</v>
      </c>
      <c r="E218" s="6" t="s">
        <v>600</v>
      </c>
      <c r="F218" s="6" t="s">
        <v>594</v>
      </c>
      <c r="G218" s="6" t="s">
        <v>571</v>
      </c>
    </row>
    <row r="219" spans="1:7">
      <c r="A219" s="6" t="s">
        <v>572</v>
      </c>
      <c r="B219" s="6" t="s">
        <v>597</v>
      </c>
      <c r="C219" s="6" t="s">
        <v>119</v>
      </c>
      <c r="D219" s="6" t="s">
        <v>123</v>
      </c>
      <c r="E219" s="6" t="s">
        <v>597</v>
      </c>
      <c r="F219" s="6" t="s">
        <v>594</v>
      </c>
      <c r="G219" s="6" t="s">
        <v>553</v>
      </c>
    </row>
    <row r="220" spans="1:7">
      <c r="A220" s="6" t="s">
        <v>48</v>
      </c>
      <c r="B220" s="6" t="s">
        <v>597</v>
      </c>
      <c r="C220" s="6" t="s">
        <v>119</v>
      </c>
      <c r="D220" s="6" t="s">
        <v>123</v>
      </c>
      <c r="E220" s="6" t="s">
        <v>597</v>
      </c>
      <c r="F220" s="6" t="s">
        <v>594</v>
      </c>
      <c r="G220" s="6" t="s">
        <v>552</v>
      </c>
    </row>
    <row r="221" spans="1:7">
      <c r="A221" s="6"/>
      <c r="B221" s="6"/>
      <c r="C221" s="6"/>
      <c r="D221" s="6"/>
      <c r="E221" s="17"/>
      <c r="F221" s="17"/>
      <c r="G221" s="6"/>
    </row>
    <row r="222" spans="1:7">
      <c r="A222" s="18" t="s">
        <v>159</v>
      </c>
      <c r="B222" s="7"/>
      <c r="C222" s="7"/>
      <c r="D222" s="7"/>
      <c r="E222" s="19"/>
      <c r="F222" s="19"/>
      <c r="G222" s="6" t="s">
        <v>160</v>
      </c>
    </row>
    <row r="223" spans="1:7">
      <c r="A223" s="6"/>
      <c r="B223" s="6"/>
      <c r="C223" s="6"/>
      <c r="D223" s="6"/>
      <c r="E223" s="17"/>
      <c r="F223" s="17"/>
      <c r="G223" s="6"/>
    </row>
    <row r="224" spans="1:7">
      <c r="A224" s="6" t="s">
        <v>132</v>
      </c>
      <c r="B224" s="6"/>
      <c r="C224" s="6"/>
      <c r="D224" s="6"/>
      <c r="E224" s="17"/>
      <c r="F224" s="17"/>
      <c r="G224" s="6" t="s">
        <v>133</v>
      </c>
    </row>
    <row r="225" spans="1:7">
      <c r="A225" s="6" t="s">
        <v>140</v>
      </c>
      <c r="B225" s="6"/>
      <c r="C225" s="6"/>
      <c r="D225" s="6"/>
      <c r="E225" s="17"/>
      <c r="F225" s="17"/>
      <c r="G225" s="6" t="s">
        <v>141</v>
      </c>
    </row>
    <row r="226" spans="1:7">
      <c r="A226" s="6" t="s">
        <v>610</v>
      </c>
      <c r="B226" s="6"/>
      <c r="C226" s="6"/>
      <c r="D226" s="6"/>
      <c r="E226" s="17"/>
      <c r="F226" s="17"/>
      <c r="G226" s="6" t="s">
        <v>135</v>
      </c>
    </row>
    <row r="227" spans="1:7">
      <c r="A227" s="6" t="s">
        <v>611</v>
      </c>
      <c r="B227" s="6"/>
      <c r="C227" s="6"/>
      <c r="D227" s="6"/>
      <c r="E227" s="17"/>
      <c r="F227" s="17"/>
      <c r="G227" s="6" t="s">
        <v>158</v>
      </c>
    </row>
    <row r="228" spans="1:7">
      <c r="A228" s="6" t="s">
        <v>130</v>
      </c>
      <c r="B228" s="6"/>
      <c r="C228" s="6"/>
      <c r="D228" s="6"/>
      <c r="E228" s="17"/>
      <c r="F228" s="17"/>
      <c r="G228" s="6" t="s">
        <v>131</v>
      </c>
    </row>
    <row r="229" spans="1:7">
      <c r="A229" s="6" t="s">
        <v>612</v>
      </c>
      <c r="B229" s="6"/>
      <c r="C229" s="6"/>
      <c r="D229" s="6"/>
      <c r="E229" s="17"/>
      <c r="F229" s="17"/>
      <c r="G229" s="6" t="s">
        <v>41</v>
      </c>
    </row>
    <row r="230" spans="1:7">
      <c r="A230" s="6" t="s">
        <v>613</v>
      </c>
      <c r="B230" s="6"/>
      <c r="C230" s="6"/>
      <c r="D230" s="6"/>
      <c r="E230" s="17"/>
      <c r="F230" s="17"/>
      <c r="G230" s="6" t="s">
        <v>114</v>
      </c>
    </row>
    <row r="231" spans="1:7">
      <c r="A231" s="6" t="s">
        <v>614</v>
      </c>
      <c r="B231" s="6"/>
      <c r="C231" s="6"/>
      <c r="D231" s="6"/>
      <c r="E231" s="17"/>
      <c r="F231" s="17"/>
      <c r="G231" s="6" t="s">
        <v>30</v>
      </c>
    </row>
    <row r="232" spans="1:7">
      <c r="A232" s="6" t="s">
        <v>615</v>
      </c>
      <c r="B232" s="6"/>
      <c r="C232" s="6"/>
      <c r="D232" s="6"/>
      <c r="E232" s="17"/>
      <c r="F232" s="17"/>
      <c r="G232" s="6" t="s">
        <v>139</v>
      </c>
    </row>
    <row r="233" spans="1:7">
      <c r="A233" s="6" t="s">
        <v>616</v>
      </c>
      <c r="B233" s="6"/>
      <c r="C233" s="6"/>
      <c r="D233" s="6"/>
      <c r="E233" s="17"/>
      <c r="F233" s="17"/>
      <c r="G233" s="6" t="s">
        <v>153</v>
      </c>
    </row>
    <row r="234" spans="1:7">
      <c r="A234" s="6" t="s">
        <v>617</v>
      </c>
      <c r="B234" s="6"/>
      <c r="C234" s="6"/>
      <c r="D234" s="6"/>
      <c r="E234" s="17"/>
      <c r="F234" s="17"/>
      <c r="G234" s="6" t="s">
        <v>43</v>
      </c>
    </row>
    <row r="235" spans="1:7">
      <c r="A235" s="6" t="s">
        <v>119</v>
      </c>
      <c r="B235" s="6"/>
      <c r="C235" s="6"/>
      <c r="D235" s="6"/>
      <c r="E235" s="17"/>
      <c r="F235" s="17"/>
      <c r="G235" s="6" t="s">
        <v>120</v>
      </c>
    </row>
    <row r="236" spans="1:7">
      <c r="A236" s="6" t="s">
        <v>618</v>
      </c>
      <c r="B236" s="6"/>
      <c r="C236" s="6"/>
      <c r="D236" s="6"/>
      <c r="E236" s="17"/>
      <c r="F236" s="17"/>
      <c r="G236" s="6" t="s">
        <v>110</v>
      </c>
    </row>
    <row r="237" spans="1:7">
      <c r="A237" s="6" t="s">
        <v>619</v>
      </c>
      <c r="B237" s="6"/>
      <c r="C237" s="6"/>
      <c r="D237" s="6"/>
      <c r="E237" s="17"/>
      <c r="F237" s="17"/>
      <c r="G237" s="6" t="s">
        <v>124</v>
      </c>
    </row>
    <row r="238" spans="1:7">
      <c r="A238" s="6" t="s">
        <v>620</v>
      </c>
      <c r="B238" s="6"/>
      <c r="C238" s="6"/>
      <c r="D238" s="6"/>
      <c r="E238" s="17"/>
      <c r="F238" s="17"/>
      <c r="G238" s="6" t="s">
        <v>122</v>
      </c>
    </row>
    <row r="239" spans="1:7">
      <c r="A239" s="6" t="s">
        <v>102</v>
      </c>
      <c r="B239" s="6"/>
      <c r="C239" s="6"/>
      <c r="D239" s="6"/>
      <c r="E239" s="17"/>
      <c r="F239" s="17"/>
      <c r="G239" s="6" t="s">
        <v>103</v>
      </c>
    </row>
    <row r="240" spans="1:7">
      <c r="A240" s="6" t="s">
        <v>106</v>
      </c>
      <c r="B240" s="6"/>
      <c r="C240" s="6"/>
      <c r="D240" s="6"/>
      <c r="E240" s="17"/>
      <c r="F240" s="17"/>
      <c r="G240" s="6" t="s">
        <v>107</v>
      </c>
    </row>
    <row r="241" spans="1:7">
      <c r="A241" s="6" t="s">
        <v>111</v>
      </c>
      <c r="B241" s="6"/>
      <c r="C241" s="6"/>
      <c r="D241" s="6"/>
      <c r="E241" s="17"/>
      <c r="F241" s="17"/>
      <c r="G241" s="6" t="s">
        <v>112</v>
      </c>
    </row>
    <row r="242" spans="1:7">
      <c r="A242" s="6" t="s">
        <v>115</v>
      </c>
      <c r="B242" s="6"/>
      <c r="C242" s="6"/>
      <c r="D242" s="6"/>
      <c r="E242" s="17"/>
      <c r="F242" s="17"/>
      <c r="G242" s="6" t="s">
        <v>116</v>
      </c>
    </row>
    <row r="243" spans="1:7">
      <c r="A243" s="6" t="s">
        <v>117</v>
      </c>
      <c r="B243" s="6"/>
      <c r="C243" s="6"/>
      <c r="D243" s="6"/>
      <c r="E243" s="17"/>
      <c r="F243" s="17"/>
      <c r="G243" s="6" t="s">
        <v>118</v>
      </c>
    </row>
    <row r="244" spans="1:7">
      <c r="A244" s="6" t="s">
        <v>621</v>
      </c>
      <c r="B244" s="6"/>
      <c r="C244" s="6"/>
      <c r="D244" s="6"/>
      <c r="E244" s="17"/>
      <c r="F244" s="17"/>
      <c r="G244" s="6" t="s">
        <v>126</v>
      </c>
    </row>
    <row r="245" spans="1:7">
      <c r="A245" s="6" t="s">
        <v>128</v>
      </c>
      <c r="B245" s="6"/>
      <c r="C245" s="6"/>
      <c r="D245" s="6"/>
      <c r="E245" s="17"/>
      <c r="F245" s="17"/>
      <c r="G245" s="20" t="s">
        <v>129</v>
      </c>
    </row>
    <row r="246" spans="1:7">
      <c r="A246" s="6" t="s">
        <v>136</v>
      </c>
      <c r="B246" s="6"/>
      <c r="C246" s="6"/>
      <c r="D246" s="6"/>
      <c r="E246" s="17"/>
      <c r="F246" s="17"/>
      <c r="G246" s="6" t="s">
        <v>137</v>
      </c>
    </row>
    <row r="247" spans="1:7">
      <c r="A247" s="6" t="s">
        <v>47</v>
      </c>
      <c r="B247" s="6"/>
      <c r="C247" s="6"/>
      <c r="D247" s="6"/>
      <c r="E247" s="17"/>
      <c r="F247" s="17"/>
      <c r="G247" s="6" t="s">
        <v>142</v>
      </c>
    </row>
    <row r="248" spans="1:7">
      <c r="A248" s="6" t="s">
        <v>144</v>
      </c>
      <c r="B248" s="6"/>
      <c r="C248" s="6"/>
      <c r="D248" s="6"/>
      <c r="E248" s="17"/>
      <c r="F248" s="17"/>
      <c r="G248" s="6" t="s">
        <v>145</v>
      </c>
    </row>
    <row r="249" spans="1:7">
      <c r="A249" s="6" t="s">
        <v>150</v>
      </c>
      <c r="B249" s="6"/>
      <c r="C249" s="6"/>
      <c r="D249" s="6"/>
      <c r="E249" s="17"/>
      <c r="F249" s="17"/>
      <c r="G249" s="6" t="s">
        <v>151</v>
      </c>
    </row>
    <row r="250" spans="1:7">
      <c r="A250" s="6" t="s">
        <v>622</v>
      </c>
      <c r="B250" s="6"/>
      <c r="C250" s="6"/>
      <c r="D250" s="6"/>
      <c r="E250" s="17"/>
      <c r="F250" s="17"/>
      <c r="G250" s="6" t="s">
        <v>105</v>
      </c>
    </row>
    <row r="251" spans="1:7">
      <c r="A251" s="6" t="s">
        <v>623</v>
      </c>
      <c r="B251" s="6"/>
      <c r="C251" s="6"/>
      <c r="D251" s="6"/>
      <c r="E251" s="17"/>
      <c r="F251" s="17"/>
      <c r="G251" s="6" t="s">
        <v>149</v>
      </c>
    </row>
    <row r="252" spans="1:7">
      <c r="A252" s="6" t="s">
        <v>624</v>
      </c>
      <c r="B252" s="6"/>
      <c r="C252" s="6"/>
      <c r="D252" s="6"/>
      <c r="E252" s="17"/>
      <c r="F252" s="17"/>
      <c r="G252" s="6" t="s">
        <v>147</v>
      </c>
    </row>
    <row r="253" spans="1:7">
      <c r="A253" s="8" t="s">
        <v>154</v>
      </c>
      <c r="B253" s="8"/>
      <c r="C253" s="8"/>
      <c r="D253" s="8"/>
      <c r="E253" s="8"/>
      <c r="F253" s="8"/>
      <c r="G253" s="8" t="s">
        <v>155</v>
      </c>
    </row>
    <row r="254" spans="1:7">
      <c r="A254" s="9"/>
      <c r="B254" s="9"/>
      <c r="C254" s="9"/>
      <c r="D254" s="9"/>
      <c r="E254" s="6"/>
      <c r="F254" s="6"/>
      <c r="G254" s="6"/>
    </row>
    <row r="255" spans="1:7">
      <c r="A255" s="6"/>
      <c r="B255" s="6"/>
      <c r="C255" s="6"/>
      <c r="D255" s="6"/>
      <c r="E255" s="6"/>
      <c r="F255" s="6"/>
      <c r="G255" s="6"/>
    </row>
    <row r="256" spans="1:7">
      <c r="A256" s="6"/>
      <c r="B256" s="6"/>
      <c r="C256" s="6"/>
      <c r="D256" s="6"/>
      <c r="E256" s="6"/>
      <c r="F256" s="6"/>
      <c r="G256" s="6"/>
    </row>
    <row r="257" spans="1:7">
      <c r="A257" s="6"/>
      <c r="B257" s="6"/>
      <c r="C257" s="6"/>
      <c r="D257" s="6"/>
      <c r="E257" s="6"/>
      <c r="F257" s="6"/>
      <c r="G257" s="6"/>
    </row>
    <row r="258" spans="1:7">
      <c r="A258" s="6"/>
      <c r="B258" s="6"/>
      <c r="C258" s="6"/>
      <c r="D258" s="6"/>
      <c r="E258" s="6"/>
      <c r="F258" s="6"/>
      <c r="G258" s="6"/>
    </row>
    <row r="259" spans="1:7">
      <c r="A259" s="6"/>
      <c r="B259" s="6"/>
      <c r="C259" s="6"/>
      <c r="D259" s="6"/>
      <c r="E259" s="6"/>
      <c r="F259" s="6"/>
      <c r="G259" s="6"/>
    </row>
    <row r="260" spans="1:7">
      <c r="A260" s="6"/>
      <c r="B260" s="6"/>
      <c r="C260" s="6"/>
      <c r="D260" s="6"/>
      <c r="E260" s="6"/>
      <c r="F260" s="6"/>
      <c r="G260" s="6"/>
    </row>
    <row r="261" spans="1:7">
      <c r="A261" s="6"/>
      <c r="B261" s="6"/>
      <c r="C261" s="6"/>
      <c r="D261" s="6"/>
      <c r="E261" s="6"/>
      <c r="F261" s="6"/>
      <c r="G261" s="6"/>
    </row>
    <row r="262" spans="1:7">
      <c r="A262" s="6"/>
      <c r="B262" s="6"/>
      <c r="C262" s="6"/>
      <c r="D262" s="6"/>
      <c r="E262" s="6"/>
      <c r="F262" s="6"/>
      <c r="G262" s="6"/>
    </row>
    <row r="263" spans="1:7">
      <c r="A263" s="6"/>
      <c r="B263" s="6"/>
      <c r="C263" s="6"/>
      <c r="D263" s="6"/>
      <c r="E263" s="6"/>
      <c r="F263" s="6"/>
      <c r="G263" s="6"/>
    </row>
    <row r="264" spans="1:7">
      <c r="A264" s="6"/>
      <c r="B264" s="6"/>
      <c r="C264" s="6"/>
      <c r="D264" s="6"/>
      <c r="E264" s="6"/>
      <c r="F264" s="6"/>
      <c r="G264" s="6"/>
    </row>
    <row r="265" spans="1:7">
      <c r="A265" s="6"/>
      <c r="B265" s="6"/>
      <c r="C265" s="6"/>
      <c r="D265" s="6"/>
      <c r="E265" s="6"/>
      <c r="F265" s="6"/>
      <c r="G265" s="6"/>
    </row>
    <row r="266" spans="1:7">
      <c r="A266" s="6"/>
      <c r="B266" s="6"/>
      <c r="C266" s="6"/>
      <c r="D266" s="6"/>
      <c r="E266" s="6"/>
      <c r="F266" s="6"/>
      <c r="G266" s="6"/>
    </row>
    <row r="267" spans="1:7">
      <c r="A267" s="6"/>
      <c r="B267" s="6"/>
      <c r="C267" s="6"/>
      <c r="D267" s="6"/>
      <c r="E267" s="6"/>
      <c r="F267" s="6"/>
      <c r="G267" s="6"/>
    </row>
    <row r="268" spans="1:7">
      <c r="A268" s="6"/>
      <c r="B268" s="6"/>
      <c r="C268" s="6"/>
      <c r="D268" s="6"/>
      <c r="E268" s="6"/>
      <c r="F268" s="6"/>
      <c r="G268" s="6"/>
    </row>
    <row r="269" spans="1:7">
      <c r="A269" s="6"/>
      <c r="B269" s="6"/>
      <c r="C269" s="6"/>
      <c r="D269" s="6"/>
      <c r="E269" s="6"/>
      <c r="F269" s="6"/>
      <c r="G269" s="6"/>
    </row>
    <row r="270" spans="1:7">
      <c r="A270" s="6"/>
      <c r="B270" s="6"/>
      <c r="C270" s="6"/>
      <c r="D270" s="6"/>
      <c r="E270" s="6"/>
      <c r="F270" s="6"/>
      <c r="G270" s="6"/>
    </row>
    <row r="271" spans="1:7">
      <c r="A271" s="10"/>
      <c r="B271" s="10"/>
      <c r="C271" s="10"/>
      <c r="D271" s="10"/>
      <c r="E271" s="14"/>
      <c r="F271" s="14"/>
      <c r="G271" s="13"/>
    </row>
    <row r="272" spans="1:7">
      <c r="A272" s="10"/>
      <c r="B272" s="10"/>
      <c r="C272" s="10"/>
      <c r="D272" s="10"/>
      <c r="E272" s="14"/>
      <c r="F272" s="14"/>
      <c r="G272" s="13"/>
    </row>
    <row r="273" spans="1:7">
      <c r="A273" s="10"/>
      <c r="B273" s="10"/>
      <c r="C273" s="10"/>
      <c r="D273" s="10"/>
      <c r="E273" s="14"/>
      <c r="F273" s="14"/>
      <c r="G273" s="13"/>
    </row>
  </sheetData>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4" x14ac:dyDescent="0"/>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92"/>
  <sheetViews>
    <sheetView topLeftCell="B1" workbookViewId="0">
      <selection activeCell="H19" sqref="H19"/>
    </sheetView>
  </sheetViews>
  <sheetFormatPr baseColWidth="10" defaultColWidth="8.83203125" defaultRowHeight="14" x14ac:dyDescent="0"/>
  <cols>
    <col min="2" max="2" width="21" customWidth="1"/>
    <col min="3" max="3" width="55.1640625" customWidth="1"/>
    <col min="4" max="4" width="15.1640625" customWidth="1"/>
    <col min="5" max="6" width="12.1640625" customWidth="1"/>
    <col min="8" max="8" width="50" customWidth="1"/>
    <col min="9" max="9" width="16.6640625" customWidth="1"/>
    <col min="10" max="10" width="15.6640625" customWidth="1"/>
    <col min="11" max="11" width="14.6640625" customWidth="1"/>
  </cols>
  <sheetData>
    <row r="1" spans="3:6" ht="15" thickBot="1">
      <c r="C1" s="137"/>
      <c r="D1" s="137"/>
      <c r="E1" s="137"/>
      <c r="F1" s="137"/>
    </row>
    <row r="2" spans="3:6" ht="52.5" customHeight="1" thickBot="1">
      <c r="C2" s="136"/>
      <c r="D2" s="138" t="s">
        <v>1967</v>
      </c>
      <c r="E2" s="138" t="s">
        <v>1968</v>
      </c>
      <c r="F2" s="138" t="s">
        <v>1969</v>
      </c>
    </row>
    <row r="3" spans="3:6">
      <c r="C3" s="131" t="s">
        <v>950</v>
      </c>
      <c r="D3" s="130">
        <v>59.464614027410946</v>
      </c>
      <c r="E3" s="130">
        <v>0.40245364376553011</v>
      </c>
      <c r="F3" s="130">
        <v>572.61555336784977</v>
      </c>
    </row>
    <row r="4" spans="3:6">
      <c r="C4" s="114" t="s">
        <v>1296</v>
      </c>
      <c r="D4" s="125"/>
      <c r="E4" s="125"/>
      <c r="F4" s="125"/>
    </row>
    <row r="5" spans="3:6">
      <c r="C5" s="135" t="s">
        <v>1951</v>
      </c>
      <c r="D5" s="126">
        <v>112.48569953423564</v>
      </c>
      <c r="E5" s="126">
        <v>30.299611234842533</v>
      </c>
      <c r="F5" s="126">
        <v>572.61555336784977</v>
      </c>
    </row>
    <row r="6" spans="3:6">
      <c r="C6" s="119" t="s">
        <v>1964</v>
      </c>
      <c r="D6" s="125">
        <v>192.99739093653423</v>
      </c>
      <c r="E6" s="125">
        <v>30.601522575996015</v>
      </c>
      <c r="F6" s="125">
        <v>374.07585946278698</v>
      </c>
    </row>
    <row r="7" spans="3:6">
      <c r="C7" s="119" t="s">
        <v>1965</v>
      </c>
      <c r="D7" s="125">
        <v>66.613270823528808</v>
      </c>
      <c r="E7" s="125">
        <v>30.299611234842533</v>
      </c>
      <c r="F7" s="125">
        <v>133.69289450247521</v>
      </c>
    </row>
    <row r="8" spans="3:6">
      <c r="C8" s="134" t="s">
        <v>1966</v>
      </c>
      <c r="D8" s="129">
        <v>495.37511361431621</v>
      </c>
      <c r="E8" s="129">
        <v>418.13467386078258</v>
      </c>
      <c r="F8" s="129">
        <v>572.61555336784977</v>
      </c>
    </row>
    <row r="9" spans="3:6" ht="15" thickBot="1">
      <c r="C9" s="114" t="s">
        <v>1298</v>
      </c>
      <c r="D9" s="125"/>
      <c r="E9" s="125"/>
      <c r="F9" s="125"/>
    </row>
    <row r="10" spans="3:6" ht="15" thickTop="1">
      <c r="C10" s="135" t="s">
        <v>1951</v>
      </c>
      <c r="D10" s="126">
        <v>16.164060863504137</v>
      </c>
      <c r="E10" s="126">
        <v>0.40245364376553011</v>
      </c>
      <c r="F10" s="126">
        <v>209.01773079833168</v>
      </c>
    </row>
    <row r="11" spans="3:6">
      <c r="C11" s="119" t="s">
        <v>1964</v>
      </c>
      <c r="D11" s="125">
        <v>4.9256522762301724</v>
      </c>
      <c r="E11" s="125">
        <v>0.40245364376553011</v>
      </c>
      <c r="F11" s="125">
        <v>33.389648657845896</v>
      </c>
    </row>
    <row r="12" spans="3:6">
      <c r="C12" s="119" t="s">
        <v>1965</v>
      </c>
      <c r="D12" s="125">
        <v>22.57856901578338</v>
      </c>
      <c r="E12" s="125">
        <v>6.3126313720631009</v>
      </c>
      <c r="F12" s="125">
        <v>76.097365117887591</v>
      </c>
    </row>
    <row r="13" spans="3:6" ht="15" thickBot="1">
      <c r="C13" s="127" t="s">
        <v>1966</v>
      </c>
      <c r="D13" s="128">
        <v>70.235293510161284</v>
      </c>
      <c r="E13" s="128">
        <v>18.123185864167635</v>
      </c>
      <c r="F13" s="128">
        <v>209.01773079833168</v>
      </c>
    </row>
    <row r="14" spans="3:6" ht="15" thickTop="1">
      <c r="C14" s="131" t="s">
        <v>832</v>
      </c>
      <c r="D14" s="130">
        <v>10.513231529222177</v>
      </c>
      <c r="E14" s="130">
        <v>0.57847806874354013</v>
      </c>
      <c r="F14" s="130">
        <v>38.910591732433723</v>
      </c>
    </row>
    <row r="15" spans="3:6">
      <c r="C15" s="114" t="s">
        <v>867</v>
      </c>
      <c r="D15" s="125"/>
      <c r="E15" s="125"/>
      <c r="F15" s="125"/>
    </row>
    <row r="16" spans="3:6">
      <c r="C16" s="135" t="s">
        <v>1952</v>
      </c>
      <c r="D16" s="126">
        <v>10.953060361967969</v>
      </c>
      <c r="E16" s="126">
        <v>0.57847806874354013</v>
      </c>
      <c r="F16" s="126">
        <v>38.910591732433723</v>
      </c>
    </row>
    <row r="17" spans="3:6">
      <c r="C17" s="119" t="s">
        <v>1964</v>
      </c>
      <c r="D17" s="125">
        <v>2.0855653937867551</v>
      </c>
      <c r="E17" s="125">
        <v>2.0855653937867551</v>
      </c>
      <c r="F17" s="125">
        <v>2.0855653937867551</v>
      </c>
    </row>
    <row r="18" spans="3:6">
      <c r="C18" s="119" t="s">
        <v>1965</v>
      </c>
      <c r="D18" s="125">
        <v>6.6634928951162333</v>
      </c>
      <c r="E18" s="125">
        <v>0.57847806874354013</v>
      </c>
      <c r="F18" s="125">
        <v>15.93016528647609</v>
      </c>
    </row>
    <row r="19" spans="3:6">
      <c r="C19" s="134" t="s">
        <v>1966</v>
      </c>
      <c r="D19" s="129">
        <v>21.058171129447931</v>
      </c>
      <c r="E19" s="129">
        <v>10.684029433358043</v>
      </c>
      <c r="F19" s="129">
        <v>38.910591732433723</v>
      </c>
    </row>
    <row r="20" spans="3:6" ht="15" thickBot="1">
      <c r="C20" s="114" t="s">
        <v>868</v>
      </c>
      <c r="D20" s="125"/>
      <c r="E20" s="125"/>
      <c r="F20" s="125"/>
    </row>
    <row r="21" spans="3:6" ht="15" thickTop="1">
      <c r="C21" s="135" t="s">
        <v>1952</v>
      </c>
      <c r="D21" s="126">
        <v>10.183359904662831</v>
      </c>
      <c r="E21" s="126">
        <v>1.7584178810358913</v>
      </c>
      <c r="F21" s="126">
        <v>17.365672669872708</v>
      </c>
    </row>
    <row r="22" spans="3:6">
      <c r="C22" s="119" t="s">
        <v>1964</v>
      </c>
      <c r="D22" s="125">
        <v>6.0719808815967919</v>
      </c>
      <c r="E22" s="125">
        <v>1.7584178810358913</v>
      </c>
      <c r="F22" s="125">
        <v>8.0332286919893594</v>
      </c>
    </row>
    <row r="23" spans="3:6">
      <c r="C23" s="119" t="s">
        <v>1965</v>
      </c>
      <c r="D23" s="125">
        <v>8.5113990728060074</v>
      </c>
      <c r="E23" s="125">
        <v>7.892093652144009</v>
      </c>
      <c r="F23" s="125">
        <v>9.1307044934680039</v>
      </c>
    </row>
    <row r="24" spans="3:6" ht="15" thickBot="1">
      <c r="C24" s="127" t="s">
        <v>1966</v>
      </c>
      <c r="D24" s="128">
        <v>13.48159953065913</v>
      </c>
      <c r="E24" s="128">
        <v>8.0877630762091819</v>
      </c>
      <c r="F24" s="128">
        <v>17.365672669872708</v>
      </c>
    </row>
    <row r="25" spans="3:6" ht="15" thickTop="1">
      <c r="C25" s="131" t="s">
        <v>1264</v>
      </c>
      <c r="D25" s="130">
        <v>7.2268571826761807</v>
      </c>
      <c r="E25" s="130">
        <v>0.84110416980195279</v>
      </c>
      <c r="F25" s="130">
        <v>31.847859010362075</v>
      </c>
    </row>
    <row r="26" spans="3:6">
      <c r="C26" s="114" t="s">
        <v>867</v>
      </c>
      <c r="D26" s="125"/>
      <c r="E26" s="125"/>
      <c r="F26" s="125"/>
    </row>
    <row r="27" spans="3:6">
      <c r="C27" s="135" t="s">
        <v>1952</v>
      </c>
      <c r="D27" s="126">
        <v>7.8020594887770773</v>
      </c>
      <c r="E27" s="126">
        <v>1.4312703682850278</v>
      </c>
      <c r="F27" s="126">
        <v>18.261408986936008</v>
      </c>
    </row>
    <row r="28" spans="3:6">
      <c r="C28" s="119" t="s">
        <v>1964</v>
      </c>
      <c r="D28" s="125">
        <v>4.9932892286486092</v>
      </c>
      <c r="E28" s="125">
        <v>1.4312703682850278</v>
      </c>
      <c r="F28" s="125">
        <v>9.0647123324718439</v>
      </c>
    </row>
    <row r="29" spans="3:6">
      <c r="C29" s="119" t="s">
        <v>1965</v>
      </c>
      <c r="D29" s="125">
        <v>8.8275720367695509</v>
      </c>
      <c r="E29" s="125">
        <v>4.7208983264109019</v>
      </c>
      <c r="F29" s="125">
        <v>18.261408986936008</v>
      </c>
    </row>
    <row r="30" spans="3:6">
      <c r="C30" s="134" t="s">
        <v>1966</v>
      </c>
      <c r="D30" s="129">
        <v>18.233838377744089</v>
      </c>
      <c r="E30" s="129">
        <v>18.233838377744089</v>
      </c>
      <c r="F30" s="129">
        <v>18.233838377744089</v>
      </c>
    </row>
    <row r="31" spans="3:6">
      <c r="C31" s="114" t="s">
        <v>1283</v>
      </c>
      <c r="D31" s="125"/>
      <c r="E31" s="125"/>
      <c r="F31" s="125"/>
    </row>
    <row r="32" spans="3:6" ht="15" thickBot="1">
      <c r="C32" s="135" t="s">
        <v>1952</v>
      </c>
      <c r="D32" s="126">
        <v>6.4786912063089748</v>
      </c>
      <c r="E32" s="126">
        <v>0.84110416980195279</v>
      </c>
      <c r="F32" s="126">
        <v>29.488758342927841</v>
      </c>
    </row>
    <row r="33" spans="3:6" ht="15" thickTop="1">
      <c r="C33" s="119" t="s">
        <v>1964</v>
      </c>
      <c r="D33" s="125">
        <v>4.0020877350346078</v>
      </c>
      <c r="E33" s="125">
        <v>0.84110416980195279</v>
      </c>
      <c r="F33" s="125">
        <v>18.222564157608833</v>
      </c>
    </row>
    <row r="34" spans="3:6">
      <c r="C34" s="119" t="s">
        <v>1965</v>
      </c>
      <c r="D34" s="125">
        <v>8.3475484386116019</v>
      </c>
      <c r="E34" s="125">
        <v>1.5923929505181038</v>
      </c>
      <c r="F34" s="125">
        <v>29.488758342927841</v>
      </c>
    </row>
    <row r="35" spans="3:6">
      <c r="C35" s="134" t="s">
        <v>1966</v>
      </c>
      <c r="D35" s="129">
        <v>13.771646073969862</v>
      </c>
      <c r="E35" s="129">
        <v>13.771646073969862</v>
      </c>
      <c r="F35" s="129">
        <v>13.771646073969862</v>
      </c>
    </row>
    <row r="36" spans="3:6" ht="15" thickBot="1">
      <c r="C36" s="114" t="s">
        <v>868</v>
      </c>
      <c r="D36" s="125"/>
      <c r="E36" s="125"/>
      <c r="F36" s="125"/>
    </row>
    <row r="37" spans="3:6" ht="15" thickTop="1">
      <c r="C37" s="135" t="s">
        <v>1952</v>
      </c>
      <c r="D37" s="126">
        <v>7.5346402932094501</v>
      </c>
      <c r="E37" s="126">
        <v>1.0798986988675108</v>
      </c>
      <c r="F37" s="126">
        <v>31.847859010362075</v>
      </c>
    </row>
    <row r="38" spans="3:6">
      <c r="C38" s="119" t="s">
        <v>1964</v>
      </c>
      <c r="D38" s="125">
        <v>3.7037359901823796</v>
      </c>
      <c r="E38" s="125">
        <v>1.0798986988675108</v>
      </c>
      <c r="F38" s="125">
        <v>8.3013681360531617</v>
      </c>
    </row>
    <row r="39" spans="3:6">
      <c r="C39" s="119" t="s">
        <v>1965</v>
      </c>
      <c r="D39" s="125">
        <v>12.405743380679954</v>
      </c>
      <c r="E39" s="125">
        <v>5.4595711590240565</v>
      </c>
      <c r="F39" s="125">
        <v>31.847859010362075</v>
      </c>
    </row>
    <row r="40" spans="3:6" ht="15" thickBot="1">
      <c r="C40" s="127" t="s">
        <v>1966</v>
      </c>
      <c r="D40" s="128">
        <v>11.898275558509095</v>
      </c>
      <c r="E40" s="128">
        <v>11.275023944318407</v>
      </c>
      <c r="F40" s="128">
        <v>12.603331771806754</v>
      </c>
    </row>
    <row r="41" spans="3:6" ht="15" thickTop="1">
      <c r="C41" s="131" t="s">
        <v>1270</v>
      </c>
      <c r="D41" s="130">
        <v>23.266663541975959</v>
      </c>
      <c r="E41" s="130">
        <v>3.6459434305549286E-2</v>
      </c>
      <c r="F41" s="130">
        <v>137.67457828265506</v>
      </c>
    </row>
    <row r="42" spans="3:6">
      <c r="C42" s="114" t="s">
        <v>1312</v>
      </c>
      <c r="D42" s="125"/>
      <c r="E42" s="125"/>
      <c r="F42" s="125"/>
    </row>
    <row r="43" spans="3:6">
      <c r="C43" s="135" t="s">
        <v>1953</v>
      </c>
      <c r="D43" s="126">
        <v>0.42188654240136647</v>
      </c>
      <c r="E43" s="126">
        <v>0.22716967667765889</v>
      </c>
      <c r="F43" s="126">
        <v>0.61660340812507408</v>
      </c>
    </row>
    <row r="44" spans="3:6" ht="15" thickBot="1">
      <c r="C44" s="119" t="s">
        <v>1964</v>
      </c>
      <c r="D44" s="125">
        <v>0.42188654240136647</v>
      </c>
      <c r="E44" s="125">
        <v>0.22716967667765889</v>
      </c>
      <c r="F44" s="125">
        <v>0.61660340812507408</v>
      </c>
    </row>
    <row r="45" spans="3:6" ht="15" thickTop="1">
      <c r="C45" s="135" t="s">
        <v>1952</v>
      </c>
      <c r="D45" s="126">
        <v>0.36054329479932073</v>
      </c>
      <c r="E45" s="126">
        <v>3.6459434305549286E-2</v>
      </c>
      <c r="F45" s="126">
        <v>0.60765723842582142</v>
      </c>
    </row>
    <row r="46" spans="3:6">
      <c r="C46" s="119" t="s">
        <v>1964</v>
      </c>
      <c r="D46" s="125">
        <v>0.36054329479932073</v>
      </c>
      <c r="E46" s="125">
        <v>3.6459434305549286E-2</v>
      </c>
      <c r="F46" s="125">
        <v>0.60765723842582142</v>
      </c>
    </row>
    <row r="47" spans="3:6">
      <c r="C47" s="135" t="s">
        <v>1954</v>
      </c>
      <c r="D47" s="126">
        <v>137.67457828265506</v>
      </c>
      <c r="E47" s="126">
        <v>137.67457828265506</v>
      </c>
      <c r="F47" s="126">
        <v>137.67457828265506</v>
      </c>
    </row>
    <row r="48" spans="3:6" ht="15" thickBot="1">
      <c r="C48" s="127" t="s">
        <v>1964</v>
      </c>
      <c r="D48" s="128">
        <v>137.67457828265506</v>
      </c>
      <c r="E48" s="128">
        <v>137.67457828265506</v>
      </c>
      <c r="F48" s="128">
        <v>137.67457828265506</v>
      </c>
    </row>
    <row r="49" spans="3:6" ht="15" thickTop="1">
      <c r="C49" s="131" t="s">
        <v>850</v>
      </c>
      <c r="D49" s="130">
        <v>4.7602569043398679</v>
      </c>
      <c r="E49" s="130">
        <v>0.26571510196233877</v>
      </c>
      <c r="F49" s="130">
        <v>15.90683695224376</v>
      </c>
    </row>
    <row r="50" spans="3:6">
      <c r="C50" s="114" t="s">
        <v>1309</v>
      </c>
      <c r="D50" s="125"/>
      <c r="E50" s="125"/>
      <c r="F50" s="125"/>
    </row>
    <row r="51" spans="3:6">
      <c r="C51" s="135" t="s">
        <v>1955</v>
      </c>
      <c r="D51" s="126">
        <v>2.0161986773942902</v>
      </c>
      <c r="E51" s="126">
        <v>1.0666341390085921</v>
      </c>
      <c r="F51" s="126">
        <v>3.0091223271218004</v>
      </c>
    </row>
    <row r="52" spans="3:6">
      <c r="C52" s="119" t="s">
        <v>1964</v>
      </c>
      <c r="D52" s="125">
        <v>2.0161986773942902</v>
      </c>
      <c r="E52" s="125">
        <v>1.0666341390085921</v>
      </c>
      <c r="F52" s="125">
        <v>3.0091223271218004</v>
      </c>
    </row>
    <row r="53" spans="3:6">
      <c r="C53" s="135" t="s">
        <v>1956</v>
      </c>
      <c r="D53" s="126">
        <v>0.76745627075008449</v>
      </c>
      <c r="E53" s="126">
        <v>0.57234026971192753</v>
      </c>
      <c r="F53" s="126">
        <v>0.93655680498315408</v>
      </c>
    </row>
    <row r="54" spans="3:6">
      <c r="C54" s="119" t="s">
        <v>1964</v>
      </c>
      <c r="D54" s="125">
        <v>0.76745627075008449</v>
      </c>
      <c r="E54" s="125">
        <v>0.57234026971192753</v>
      </c>
      <c r="F54" s="125">
        <v>0.93655680498315408</v>
      </c>
    </row>
    <row r="55" spans="3:6">
      <c r="C55" s="135" t="s">
        <v>1957</v>
      </c>
      <c r="D55" s="126">
        <v>9.0809145819322623</v>
      </c>
      <c r="E55" s="126">
        <v>4.5171545097649615</v>
      </c>
      <c r="F55" s="126">
        <v>14.15375079726355</v>
      </c>
    </row>
    <row r="56" spans="3:6">
      <c r="C56" s="119" t="s">
        <v>1965</v>
      </c>
      <c r="D56" s="125">
        <v>9.0809145819322623</v>
      </c>
      <c r="E56" s="125">
        <v>4.5171545097649615</v>
      </c>
      <c r="F56" s="125">
        <v>14.15375079726355</v>
      </c>
    </row>
    <row r="57" spans="3:6">
      <c r="C57" s="135" t="s">
        <v>1958</v>
      </c>
      <c r="D57" s="126">
        <v>5.704181670933635</v>
      </c>
      <c r="E57" s="126">
        <v>2.000454140038769</v>
      </c>
      <c r="F57" s="126">
        <v>15.90683695224376</v>
      </c>
    </row>
    <row r="58" spans="3:6">
      <c r="C58" s="119" t="s">
        <v>1964</v>
      </c>
      <c r="D58" s="125">
        <v>2.9503061349918456</v>
      </c>
      <c r="E58" s="125">
        <v>2.2989398454481913</v>
      </c>
      <c r="F58" s="125">
        <v>3.6016724245354999</v>
      </c>
    </row>
    <row r="59" spans="3:6" ht="15" thickBot="1">
      <c r="C59" s="134" t="s">
        <v>1965</v>
      </c>
      <c r="D59" s="129">
        <v>6.0484161129263594</v>
      </c>
      <c r="E59" s="129">
        <v>2.000454140038769</v>
      </c>
      <c r="F59" s="129">
        <v>15.90683695224376</v>
      </c>
    </row>
    <row r="60" spans="3:6" ht="15" thickTop="1">
      <c r="C60" s="114" t="s">
        <v>1313</v>
      </c>
      <c r="D60" s="125"/>
      <c r="E60" s="125"/>
      <c r="F60" s="125"/>
    </row>
    <row r="61" spans="3:6">
      <c r="C61" s="135" t="s">
        <v>1958</v>
      </c>
      <c r="D61" s="126">
        <v>2.8948923021730977</v>
      </c>
      <c r="E61" s="126">
        <v>0.26571510196233877</v>
      </c>
      <c r="F61" s="126">
        <v>6.3350102802080031</v>
      </c>
    </row>
    <row r="62" spans="3:6">
      <c r="C62" s="134" t="s">
        <v>1964</v>
      </c>
      <c r="D62" s="129">
        <v>2.8948923021730977</v>
      </c>
      <c r="E62" s="129">
        <v>0.26571510196233877</v>
      </c>
      <c r="F62" s="129">
        <v>6.3350102802080031</v>
      </c>
    </row>
    <row r="63" spans="3:6" ht="15" thickBot="1">
      <c r="C63" s="114" t="s">
        <v>1314</v>
      </c>
      <c r="D63" s="125"/>
      <c r="E63" s="125"/>
      <c r="F63" s="125"/>
    </row>
    <row r="64" spans="3:6" ht="15" thickTop="1">
      <c r="C64" s="135" t="s">
        <v>1957</v>
      </c>
      <c r="D64" s="126">
        <v>2.558554648316727</v>
      </c>
      <c r="E64" s="126">
        <v>1.236243530379336</v>
      </c>
      <c r="F64" s="126">
        <v>3.8808657662541179</v>
      </c>
    </row>
    <row r="65" spans="3:6">
      <c r="C65" s="119" t="s">
        <v>1964</v>
      </c>
      <c r="D65" s="125">
        <v>2.558554648316727</v>
      </c>
      <c r="E65" s="125">
        <v>1.236243530379336</v>
      </c>
      <c r="F65" s="125">
        <v>3.8808657662541179</v>
      </c>
    </row>
    <row r="66" spans="3:6">
      <c r="C66" s="135" t="s">
        <v>1958</v>
      </c>
      <c r="D66" s="126">
        <v>3.3928257372107447</v>
      </c>
      <c r="E66" s="126">
        <v>0.62690122100331147</v>
      </c>
      <c r="F66" s="126">
        <v>4.9995010785980307</v>
      </c>
    </row>
    <row r="67" spans="3:6" ht="15" thickBot="1">
      <c r="C67" s="127" t="s">
        <v>1964</v>
      </c>
      <c r="D67" s="128">
        <v>3.3928257372107447</v>
      </c>
      <c r="E67" s="128">
        <v>0.62690122100331147</v>
      </c>
      <c r="F67" s="128">
        <v>4.9995010785980307</v>
      </c>
    </row>
    <row r="68" spans="3:6" ht="15" thickTop="1">
      <c r="C68" s="131" t="s">
        <v>1829</v>
      </c>
      <c r="D68" s="130">
        <v>7.0592961347769831</v>
      </c>
      <c r="E68" s="130">
        <v>0.3757765205267698</v>
      </c>
      <c r="F68" s="130">
        <v>45.581889254311243</v>
      </c>
    </row>
    <row r="69" spans="3:6">
      <c r="C69" s="114" t="s">
        <v>880</v>
      </c>
      <c r="D69" s="125"/>
      <c r="E69" s="125"/>
      <c r="F69" s="125"/>
    </row>
    <row r="70" spans="3:6">
      <c r="C70" s="135" t="s">
        <v>1959</v>
      </c>
      <c r="D70" s="126">
        <v>12.879463163483146</v>
      </c>
      <c r="E70" s="126">
        <v>3.7367710728815644</v>
      </c>
      <c r="F70" s="126">
        <v>22.02215525408473</v>
      </c>
    </row>
    <row r="71" spans="3:6">
      <c r="C71" s="119" t="s">
        <v>1964</v>
      </c>
      <c r="D71" s="125">
        <v>3.7367710728815644</v>
      </c>
      <c r="E71" s="125">
        <v>3.7367710728815644</v>
      </c>
      <c r="F71" s="125">
        <v>3.7367710728815644</v>
      </c>
    </row>
    <row r="72" spans="3:6">
      <c r="C72" s="119" t="s">
        <v>1966</v>
      </c>
      <c r="D72" s="125">
        <v>22.02215525408473</v>
      </c>
      <c r="E72" s="125">
        <v>22.02215525408473</v>
      </c>
      <c r="F72" s="125">
        <v>22.02215525408473</v>
      </c>
    </row>
    <row r="73" spans="3:6">
      <c r="C73" s="135" t="s">
        <v>1960</v>
      </c>
      <c r="D73" s="126">
        <v>5.1705528456536065</v>
      </c>
      <c r="E73" s="126">
        <v>0.79846228971512589</v>
      </c>
      <c r="F73" s="126">
        <v>9.8129375324591894</v>
      </c>
    </row>
    <row r="74" spans="3:6">
      <c r="C74" s="119" t="s">
        <v>1964</v>
      </c>
      <c r="D74" s="125">
        <v>5.5087957727131149</v>
      </c>
      <c r="E74" s="125">
        <v>0.79846228971512589</v>
      </c>
      <c r="F74" s="125">
        <v>9.8129375324591894</v>
      </c>
    </row>
    <row r="75" spans="3:6">
      <c r="C75" s="134" t="s">
        <v>1966</v>
      </c>
      <c r="D75" s="129">
        <v>4.4940669915345905</v>
      </c>
      <c r="E75" s="129">
        <v>4.0221019665446418</v>
      </c>
      <c r="F75" s="129">
        <v>4.9726495780212305</v>
      </c>
    </row>
    <row r="76" spans="3:6">
      <c r="C76" s="114" t="s">
        <v>863</v>
      </c>
      <c r="D76" s="125"/>
      <c r="E76" s="125"/>
      <c r="F76" s="125"/>
    </row>
    <row r="77" spans="3:6" ht="15" thickBot="1">
      <c r="C77" s="135" t="s">
        <v>1961</v>
      </c>
      <c r="D77" s="126">
        <v>7.2752256560349462</v>
      </c>
      <c r="E77" s="126">
        <v>0.3757765205267698</v>
      </c>
      <c r="F77" s="126">
        <v>45.581889254311243</v>
      </c>
    </row>
    <row r="78" spans="3:6" ht="16" thickTop="1" thickBot="1">
      <c r="C78" s="119" t="s">
        <v>1964</v>
      </c>
      <c r="D78" s="125">
        <v>6.9008769433842065</v>
      </c>
      <c r="E78" s="125">
        <v>0.87198930501107097</v>
      </c>
      <c r="F78" s="125">
        <v>45.581889254311243</v>
      </c>
    </row>
    <row r="79" spans="3:6" ht="15" thickTop="1">
      <c r="C79" s="119" t="s">
        <v>1965</v>
      </c>
      <c r="D79" s="125">
        <v>5.5857186910348728</v>
      </c>
      <c r="E79" s="125">
        <v>0.3757765205267698</v>
      </c>
      <c r="F79" s="125">
        <v>12.829479810840301</v>
      </c>
    </row>
    <row r="80" spans="3:6">
      <c r="C80" s="119" t="s">
        <v>1966</v>
      </c>
      <c r="D80" s="125">
        <v>14.616410630446845</v>
      </c>
      <c r="E80" s="125">
        <v>3.0433395108075429</v>
      </c>
      <c r="F80" s="125">
        <v>29.087057592147083</v>
      </c>
    </row>
    <row r="81" spans="3:6" ht="15" thickBot="1">
      <c r="C81" s="135" t="s">
        <v>1960</v>
      </c>
      <c r="D81" s="126">
        <v>7.8723386973187717</v>
      </c>
      <c r="E81" s="126">
        <v>2.6759195404413472</v>
      </c>
      <c r="F81" s="126">
        <v>19.938708833326633</v>
      </c>
    </row>
    <row r="82" spans="3:6" ht="16" thickTop="1" thickBot="1">
      <c r="C82" s="119" t="s">
        <v>1964</v>
      </c>
      <c r="D82" s="125">
        <v>5.9249218894594708</v>
      </c>
      <c r="E82" s="125">
        <v>2.6759195404413472</v>
      </c>
      <c r="F82" s="125">
        <v>9.1739242384775945</v>
      </c>
    </row>
    <row r="83" spans="3:6" ht="15" thickTop="1">
      <c r="C83" s="119" t="s">
        <v>1965</v>
      </c>
      <c r="D83" s="125">
        <v>3.3831384515212619</v>
      </c>
      <c r="E83" s="125">
        <v>3.0570735563710083</v>
      </c>
      <c r="F83" s="125">
        <v>3.709203346671516</v>
      </c>
    </row>
    <row r="84" spans="3:6">
      <c r="C84" s="119" t="s">
        <v>1966</v>
      </c>
      <c r="D84" s="125">
        <v>14.308955750975583</v>
      </c>
      <c r="E84" s="125">
        <v>8.6792026686245336</v>
      </c>
      <c r="F84" s="125">
        <v>19.938708833326633</v>
      </c>
    </row>
    <row r="85" spans="3:6" ht="15" thickBot="1">
      <c r="C85" s="135" t="s">
        <v>1962</v>
      </c>
      <c r="D85" s="126">
        <v>4.8351394225333655</v>
      </c>
      <c r="E85" s="126">
        <v>1.2494175116576536</v>
      </c>
      <c r="F85" s="126">
        <v>9.6848085342403767</v>
      </c>
    </row>
    <row r="86" spans="3:6" ht="16" thickTop="1" thickBot="1">
      <c r="C86" s="119" t="s">
        <v>1964</v>
      </c>
      <c r="D86" s="125">
        <v>4.4656239705747618</v>
      </c>
      <c r="E86" s="125">
        <v>1.2494175116576536</v>
      </c>
      <c r="F86" s="125">
        <v>9.6848085342403767</v>
      </c>
    </row>
    <row r="87" spans="3:6">
      <c r="C87" s="134" t="s">
        <v>1966</v>
      </c>
      <c r="D87" s="129">
        <v>6.6827166823263884</v>
      </c>
      <c r="E87" s="129">
        <v>6.2328397942872797</v>
      </c>
      <c r="F87" s="129">
        <v>7.1325935703654961</v>
      </c>
    </row>
    <row r="88" spans="3:6" ht="15" thickBot="1">
      <c r="C88" s="114" t="s">
        <v>1016</v>
      </c>
      <c r="D88" s="125"/>
      <c r="E88" s="125"/>
      <c r="F88" s="125"/>
    </row>
    <row r="89" spans="3:6">
      <c r="C89" s="135" t="s">
        <v>1963</v>
      </c>
      <c r="D89" s="126">
        <v>9.0473594658799943</v>
      </c>
      <c r="E89" s="126">
        <v>1.8656103191943081</v>
      </c>
      <c r="F89" s="126">
        <v>23.129919083591012</v>
      </c>
    </row>
    <row r="90" spans="3:6" ht="15" thickBot="1">
      <c r="C90" s="127" t="s">
        <v>1965</v>
      </c>
      <c r="D90" s="128">
        <v>9.0473594658799943</v>
      </c>
      <c r="E90" s="128">
        <v>1.8656103191943081</v>
      </c>
      <c r="F90" s="128">
        <v>23.129919083591012</v>
      </c>
    </row>
    <row r="91" spans="3:6" ht="16" thickTop="1" thickBot="1">
      <c r="C91" s="133" t="s">
        <v>1970</v>
      </c>
      <c r="D91" s="132">
        <v>22.733871064443388</v>
      </c>
      <c r="E91" s="132">
        <v>3.6459434305549286E-2</v>
      </c>
      <c r="F91" s="132">
        <v>572.61555336784977</v>
      </c>
    </row>
    <row r="92" spans="3:6" ht="15" thickTop="1"/>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6"/>
  <sheetViews>
    <sheetView zoomScale="80" zoomScaleNormal="80" zoomScalePageLayoutView="80" workbookViewId="0">
      <pane ySplit="1" topLeftCell="A2" activePane="bottomLeft" state="frozen"/>
      <selection activeCell="W1" sqref="W1"/>
      <selection pane="bottomLeft" activeCell="I53" sqref="I53"/>
    </sheetView>
  </sheetViews>
  <sheetFormatPr baseColWidth="10" defaultColWidth="8.83203125" defaultRowHeight="14" x14ac:dyDescent="0"/>
  <cols>
    <col min="1" max="1" width="9.5" style="50" bestFit="1" customWidth="1"/>
    <col min="2" max="2" width="12" style="50" customWidth="1"/>
    <col min="3" max="3" width="76.33203125" style="50" customWidth="1"/>
    <col min="4" max="4" width="15.33203125" style="50" customWidth="1"/>
    <col min="5" max="5" width="6.6640625" style="50" customWidth="1"/>
    <col min="6" max="6" width="6.83203125" style="50" customWidth="1"/>
    <col min="7" max="7" width="12.6640625" style="50" customWidth="1"/>
    <col min="8" max="8" width="15" style="50" customWidth="1"/>
    <col min="9" max="9" width="22.83203125" style="50" customWidth="1"/>
    <col min="10" max="10" width="13.5" style="50" customWidth="1"/>
    <col min="11" max="11" width="11.5" style="50" customWidth="1"/>
    <col min="12" max="12" width="22.1640625" style="50" hidden="1" customWidth="1"/>
    <col min="13" max="13" width="15.5" style="50" customWidth="1"/>
    <col min="14" max="14" width="16.5" style="50" hidden="1" customWidth="1"/>
    <col min="15" max="15" width="13.5" style="51" hidden="1" customWidth="1"/>
    <col min="16" max="16" width="15.83203125" style="50" hidden="1" customWidth="1"/>
    <col min="17" max="17" width="14.5" style="50" hidden="1" customWidth="1"/>
    <col min="18" max="18" width="4.5" style="50" hidden="1" customWidth="1"/>
    <col min="19" max="19" width="10.33203125" style="50" customWidth="1"/>
    <col min="20" max="20" width="11.1640625" style="50" customWidth="1"/>
    <col min="21" max="21" width="23.5" style="50" hidden="1" customWidth="1"/>
    <col min="22" max="22" width="17.33203125" style="50" hidden="1" customWidth="1"/>
    <col min="23" max="23" width="24.5" style="50" hidden="1" customWidth="1"/>
    <col min="24" max="24" width="10.1640625" style="50" customWidth="1"/>
    <col min="25" max="25" width="24.33203125" style="50" hidden="1" customWidth="1"/>
    <col min="26" max="26" width="17.1640625" style="50" hidden="1" customWidth="1"/>
    <col min="27" max="27" width="19.33203125" style="50" hidden="1" customWidth="1"/>
    <col min="28" max="28" width="19.5" style="50" hidden="1" customWidth="1"/>
    <col min="29" max="29" width="17.1640625" style="50" hidden="1" customWidth="1"/>
    <col min="30" max="30" width="23.1640625" style="50" hidden="1" customWidth="1"/>
    <col min="31" max="31" width="17.1640625" style="50" hidden="1" customWidth="1"/>
    <col min="32" max="32" width="18.5" style="50" hidden="1" customWidth="1"/>
    <col min="33" max="33" width="28.1640625" style="50" hidden="1" customWidth="1"/>
    <col min="34" max="34" width="26.1640625" style="50" hidden="1" customWidth="1"/>
    <col min="35" max="35" width="23.83203125" style="50" hidden="1" customWidth="1"/>
    <col min="36" max="36" width="25.5" style="50" hidden="1" customWidth="1"/>
    <col min="37" max="37" width="31.1640625" style="51" hidden="1" customWidth="1"/>
    <col min="38" max="38" width="15.33203125" style="50" hidden="1" customWidth="1"/>
    <col min="39" max="39" width="68.83203125" style="50" hidden="1" customWidth="1"/>
    <col min="40" max="40" width="14.5" style="50" hidden="1" customWidth="1"/>
    <col min="41" max="41" width="11.5" style="50" bestFit="1" customWidth="1"/>
    <col min="42" max="42" width="21.1640625" style="50" customWidth="1"/>
    <col min="43" max="43" width="25.5" style="50" bestFit="1" customWidth="1"/>
    <col min="44" max="16384" width="8.83203125" style="50"/>
  </cols>
  <sheetData>
    <row r="1" spans="1:43" s="63" customFormat="1">
      <c r="A1" s="57" t="s">
        <v>676</v>
      </c>
      <c r="B1" s="58" t="s">
        <v>677</v>
      </c>
      <c r="C1" s="58" t="s">
        <v>0</v>
      </c>
      <c r="D1" s="59" t="s">
        <v>721</v>
      </c>
      <c r="E1" s="58" t="s">
        <v>772</v>
      </c>
      <c r="F1" s="58" t="s">
        <v>1</v>
      </c>
      <c r="G1" s="58" t="s">
        <v>633</v>
      </c>
      <c r="H1" s="58" t="s">
        <v>2</v>
      </c>
      <c r="I1" s="58" t="s">
        <v>3</v>
      </c>
      <c r="J1" s="58" t="s">
        <v>773</v>
      </c>
      <c r="K1" s="58" t="s">
        <v>10</v>
      </c>
      <c r="L1" s="58" t="s">
        <v>4</v>
      </c>
      <c r="M1" s="58" t="s">
        <v>5</v>
      </c>
      <c r="N1" s="60" t="s">
        <v>16</v>
      </c>
      <c r="O1" s="60" t="s">
        <v>33</v>
      </c>
      <c r="P1" s="61" t="s">
        <v>36</v>
      </c>
      <c r="Q1" s="60" t="s">
        <v>14</v>
      </c>
      <c r="R1" s="60" t="s">
        <v>15</v>
      </c>
      <c r="S1" s="62" t="s">
        <v>626</v>
      </c>
      <c r="T1" s="58" t="s">
        <v>627</v>
      </c>
      <c r="U1" s="58" t="s">
        <v>32</v>
      </c>
      <c r="V1" s="58" t="s">
        <v>7</v>
      </c>
      <c r="W1" s="58" t="s">
        <v>6</v>
      </c>
      <c r="X1" s="58" t="s">
        <v>951</v>
      </c>
      <c r="Y1" s="58" t="s">
        <v>8</v>
      </c>
      <c r="Z1" s="58" t="s">
        <v>631</v>
      </c>
      <c r="AA1" s="63" t="s">
        <v>17</v>
      </c>
      <c r="AB1" s="63" t="s">
        <v>18</v>
      </c>
      <c r="AC1" s="63" t="s">
        <v>629</v>
      </c>
      <c r="AD1" s="63" t="s">
        <v>19</v>
      </c>
      <c r="AE1" s="63" t="s">
        <v>35</v>
      </c>
      <c r="AF1" s="63" t="s">
        <v>34</v>
      </c>
      <c r="AG1" s="63" t="s">
        <v>20</v>
      </c>
      <c r="AH1" s="63" t="s">
        <v>21</v>
      </c>
      <c r="AI1" s="63" t="s">
        <v>26</v>
      </c>
      <c r="AJ1" s="63" t="s">
        <v>27</v>
      </c>
      <c r="AK1" s="63" t="s">
        <v>22</v>
      </c>
      <c r="AL1" s="63" t="s">
        <v>23</v>
      </c>
      <c r="AM1" s="64" t="s">
        <v>24</v>
      </c>
      <c r="AN1" s="63" t="s">
        <v>25</v>
      </c>
      <c r="AO1" s="63" t="s">
        <v>38</v>
      </c>
      <c r="AP1" s="63" t="s">
        <v>1065</v>
      </c>
    </row>
    <row r="2" spans="1:43">
      <c r="A2" s="49" t="s">
        <v>678</v>
      </c>
      <c r="B2" s="56" t="s">
        <v>774</v>
      </c>
      <c r="C2" s="50" t="s">
        <v>679</v>
      </c>
      <c r="D2" s="50" t="s">
        <v>722</v>
      </c>
      <c r="E2" s="50">
        <v>2010</v>
      </c>
      <c r="G2" s="50" t="s">
        <v>31</v>
      </c>
      <c r="H2" s="50" t="str">
        <f>IF(ArticleTab[Study Country]="Multiple","Multiple",INDEX(Country_Tab[Region],MATCH(ArticleTab[Study Country],Country_Tab[Economy],0)))</f>
        <v>Latin America &amp; Caribbean</v>
      </c>
      <c r="I2" s="50" t="str">
        <f>IF(ArticleTab[Study Country]="Multiple","Multiple",INDEX(Country_Tab[Income group],MATCH(ArticleTab[Study Country],Country_Tab[Economy],0)))</f>
        <v>Upper middle income</v>
      </c>
      <c r="J2" s="50" t="s">
        <v>831</v>
      </c>
      <c r="K2" s="50" t="s">
        <v>832</v>
      </c>
      <c r="M2" s="50" t="s">
        <v>833</v>
      </c>
      <c r="O2" s="50"/>
      <c r="P2" s="51"/>
      <c r="S2" s="50" t="s">
        <v>572</v>
      </c>
      <c r="T2" s="50">
        <v>2006</v>
      </c>
      <c r="AK2" s="50"/>
      <c r="AM2" s="51"/>
    </row>
    <row r="3" spans="1:43">
      <c r="A3" s="49" t="s">
        <v>678</v>
      </c>
      <c r="B3" s="56" t="s">
        <v>775</v>
      </c>
      <c r="C3" s="50" t="s">
        <v>680</v>
      </c>
      <c r="D3" s="50" t="s">
        <v>723</v>
      </c>
      <c r="E3" s="50">
        <v>2010</v>
      </c>
      <c r="G3" s="50" t="s">
        <v>42</v>
      </c>
      <c r="H3" s="50" t="str">
        <f>IF(ArticleTab[Study Country]="Multiple","Multiple",INDEX(Country_Tab[Region],MATCH(ArticleTab[Study Country],Country_Tab[Economy],0)))</f>
        <v>Sub-Saharan Africa</v>
      </c>
      <c r="I3" s="50" t="str">
        <f>IF(ArticleTab[Study Country]="Multiple","Multiple",INDEX(Country_Tab[Income group],MATCH(ArticleTab[Study Country],Country_Tab[Economy],0)))</f>
        <v>Lower middle income</v>
      </c>
      <c r="J3" s="50" t="s">
        <v>831</v>
      </c>
      <c r="K3" s="50" t="s">
        <v>850</v>
      </c>
      <c r="M3" s="50" t="s">
        <v>833</v>
      </c>
      <c r="O3" s="50"/>
      <c r="S3" s="50" t="s">
        <v>572</v>
      </c>
      <c r="T3" s="50">
        <v>2008</v>
      </c>
      <c r="AK3" s="50"/>
    </row>
    <row r="4" spans="1:43">
      <c r="A4" s="49" t="s">
        <v>678</v>
      </c>
      <c r="B4" s="56" t="s">
        <v>776</v>
      </c>
      <c r="C4" s="53" t="s">
        <v>681</v>
      </c>
      <c r="D4" s="50" t="s">
        <v>725</v>
      </c>
      <c r="E4" s="50">
        <v>2010</v>
      </c>
      <c r="G4" s="50" t="s">
        <v>545</v>
      </c>
      <c r="H4" s="50" t="str">
        <f>IF(ArticleTab[Study Country]="Multiple","Multiple",INDEX(Country_Tab[Region],MATCH(ArticleTab[Study Country],Country_Tab[Economy],0)))</f>
        <v>Sub-Saharan Africa</v>
      </c>
      <c r="I4" s="50" t="str">
        <f>IF(ArticleTab[Study Country]="Multiple","Multiple",INDEX(Country_Tab[Income group],MATCH(ArticleTab[Study Country],Country_Tab[Economy],0)))</f>
        <v>Low income</v>
      </c>
      <c r="J4" s="50" t="s">
        <v>856</v>
      </c>
      <c r="K4" s="50" t="s">
        <v>863</v>
      </c>
      <c r="M4" s="50" t="s">
        <v>833</v>
      </c>
      <c r="O4" s="50"/>
      <c r="S4" s="50" t="s">
        <v>572</v>
      </c>
      <c r="T4" s="50">
        <v>2007</v>
      </c>
      <c r="AK4" s="50"/>
    </row>
    <row r="5" spans="1:43">
      <c r="A5" s="49" t="s">
        <v>678</v>
      </c>
      <c r="B5" s="56" t="s">
        <v>777</v>
      </c>
      <c r="C5" s="50" t="s">
        <v>682</v>
      </c>
      <c r="D5" s="50" t="s">
        <v>726</v>
      </c>
      <c r="E5" s="50">
        <v>2009</v>
      </c>
      <c r="G5" s="50" t="s">
        <v>217</v>
      </c>
      <c r="H5" s="50" t="str">
        <f>IF(ArticleTab[Study Country]="Multiple","Multiple",INDEX(Country_Tab[Region],MATCH(ArticleTab[Study Country],Country_Tab[Economy],0)))</f>
        <v>Sub-Saharan Africa</v>
      </c>
      <c r="I5" s="50" t="str">
        <f>IF(ArticleTab[Study Country]="Multiple","Multiple",INDEX(Country_Tab[Income group],MATCH(ArticleTab[Study Country],Country_Tab[Economy],0)))</f>
        <v>Low income</v>
      </c>
      <c r="J5" s="50" t="s">
        <v>856</v>
      </c>
      <c r="K5" s="50" t="s">
        <v>863</v>
      </c>
      <c r="M5" s="50" t="s">
        <v>860</v>
      </c>
      <c r="O5" s="50"/>
      <c r="S5" s="50" t="s">
        <v>572</v>
      </c>
      <c r="T5" s="50">
        <v>2006</v>
      </c>
      <c r="AK5" s="50"/>
      <c r="AP5" s="52"/>
      <c r="AQ5" s="52"/>
    </row>
    <row r="6" spans="1:43">
      <c r="A6" s="49" t="s">
        <v>678</v>
      </c>
      <c r="B6" s="56" t="s">
        <v>778</v>
      </c>
      <c r="C6" s="50" t="s">
        <v>683</v>
      </c>
      <c r="D6" s="50" t="s">
        <v>727</v>
      </c>
      <c r="E6" s="50">
        <v>2009</v>
      </c>
      <c r="G6" s="50" t="s">
        <v>243</v>
      </c>
      <c r="H6" s="50" t="str">
        <f>IF(ArticleTab[Study Country]="Multiple","Multiple",INDEX(Country_Tab[Region],MATCH(ArticleTab[Study Country],Country_Tab[Economy],0)))</f>
        <v>Sub-Saharan Africa</v>
      </c>
      <c r="I6" s="50" t="str">
        <f>IF(ArticleTab[Study Country]="Multiple","Multiple",INDEX(Country_Tab[Income group],MATCH(ArticleTab[Study Country],Country_Tab[Economy],0)))</f>
        <v>Low income</v>
      </c>
      <c r="J6" s="50" t="s">
        <v>831</v>
      </c>
      <c r="K6" s="50" t="s">
        <v>863</v>
      </c>
      <c r="M6" s="50" t="s">
        <v>833</v>
      </c>
      <c r="O6" s="50"/>
      <c r="S6" s="50" t="s">
        <v>572</v>
      </c>
      <c r="T6" s="50">
        <v>2005</v>
      </c>
      <c r="AK6" s="50"/>
      <c r="AP6" s="52"/>
      <c r="AQ6" s="52"/>
    </row>
    <row r="7" spans="1:43">
      <c r="A7" s="50" t="s">
        <v>678</v>
      </c>
      <c r="B7" s="56" t="s">
        <v>779</v>
      </c>
      <c r="C7" s="53" t="s">
        <v>866</v>
      </c>
      <c r="D7" s="50" t="s">
        <v>729</v>
      </c>
      <c r="E7" s="50">
        <v>2009</v>
      </c>
      <c r="G7" s="50" t="s">
        <v>568</v>
      </c>
      <c r="H7" s="51" t="str">
        <f>IF(ArticleTab[Study Country]="Multiple","Multiple",INDEX(Country_Tab[Region],MATCH(ArticleTab[Study Country],Country_Tab[Economy],0)))</f>
        <v>Sub-Saharan Africa</v>
      </c>
      <c r="I7" s="51" t="str">
        <f>IF(ArticleTab[Study Country]="Multiple","Multiple",INDEX(Country_Tab[Income group],MATCH(ArticleTab[Study Country],Country_Tab[Economy],0)))</f>
        <v>Lower middle income</v>
      </c>
      <c r="J7" s="50" t="s">
        <v>831</v>
      </c>
      <c r="K7" s="50" t="s">
        <v>832</v>
      </c>
      <c r="M7" s="50" t="s">
        <v>833</v>
      </c>
      <c r="O7" s="50"/>
      <c r="P7" s="51"/>
      <c r="S7" s="50" t="s">
        <v>572</v>
      </c>
      <c r="T7" s="50">
        <v>2005</v>
      </c>
      <c r="AB7" s="53"/>
      <c r="AC7" s="53"/>
      <c r="AD7" s="53"/>
      <c r="AE7" s="53"/>
      <c r="AF7" s="53"/>
      <c r="AH7" s="53"/>
      <c r="AI7" s="53"/>
      <c r="AK7" s="50"/>
      <c r="AN7" s="51">
        <f t="shared" ref="AN7:AN38" si="0">IF(J7="CEA",AA7+AB7+AC7+AD7+AE7*0.5+AF7*0.5+AG7*0.5+AH7*0.5+AJ7*0.5+AI7*0.5+AK7+AL7+AM7,(10/9)*(AA7+AB7+AC7+AD7+AE7+AG7+0.5*AI7+0.5*AJ7+AL7+AM7))</f>
        <v>0</v>
      </c>
      <c r="AO7" s="53"/>
    </row>
    <row r="8" spans="1:43">
      <c r="A8" s="49" t="s">
        <v>678</v>
      </c>
      <c r="B8" s="56" t="s">
        <v>780</v>
      </c>
      <c r="C8" s="50" t="s">
        <v>684</v>
      </c>
      <c r="D8" s="50" t="s">
        <v>730</v>
      </c>
      <c r="E8" s="49">
        <v>2009</v>
      </c>
      <c r="F8" s="49"/>
      <c r="G8" s="50" t="s">
        <v>276</v>
      </c>
      <c r="H8" s="54" t="str">
        <f>IF(ArticleTab[Study Country]="Multiple","Multiple",INDEX(Country_Tab[Region],MATCH(ArticleTab[Study Country],Country_Tab[Economy],0)))</f>
        <v>Sub-Saharan Africa</v>
      </c>
      <c r="I8" s="54" t="str">
        <f>IF(ArticleTab[Study Country]="Multiple","Multiple",INDEX(Country_Tab[Income group],MATCH(ArticleTab[Study Country],Country_Tab[Economy],0)))</f>
        <v>Low income</v>
      </c>
      <c r="J8" s="50" t="s">
        <v>831</v>
      </c>
      <c r="K8" s="50" t="s">
        <v>863</v>
      </c>
      <c r="L8" s="49"/>
      <c r="M8" s="50" t="s">
        <v>833</v>
      </c>
      <c r="N8" s="49"/>
      <c r="O8" s="54"/>
      <c r="P8" s="54"/>
      <c r="Q8" s="49"/>
      <c r="R8" s="49"/>
      <c r="S8" s="50" t="s">
        <v>572</v>
      </c>
      <c r="T8" s="49">
        <v>2005</v>
      </c>
      <c r="U8" s="49"/>
      <c r="V8" s="49"/>
      <c r="W8" s="49"/>
      <c r="X8" s="49"/>
      <c r="Y8" s="49"/>
      <c r="Z8" s="49"/>
      <c r="AA8" s="48"/>
      <c r="AB8" s="48"/>
      <c r="AC8" s="48"/>
      <c r="AD8" s="48"/>
      <c r="AE8" s="48"/>
      <c r="AF8" s="48"/>
      <c r="AG8" s="48"/>
      <c r="AH8" s="48"/>
      <c r="AI8" s="48"/>
      <c r="AJ8" s="49"/>
      <c r="AK8" s="49"/>
      <c r="AL8" s="54"/>
      <c r="AM8" s="49"/>
      <c r="AN8" s="55">
        <f t="shared" si="0"/>
        <v>0</v>
      </c>
      <c r="AO8" s="48"/>
    </row>
    <row r="9" spans="1:43">
      <c r="A9" s="49" t="s">
        <v>678</v>
      </c>
      <c r="B9" s="56" t="s">
        <v>781</v>
      </c>
      <c r="C9" s="50" t="s">
        <v>685</v>
      </c>
      <c r="D9" s="50" t="s">
        <v>731</v>
      </c>
      <c r="E9" s="49">
        <v>2009</v>
      </c>
      <c r="F9" s="49"/>
      <c r="G9" s="50" t="s">
        <v>857</v>
      </c>
      <c r="H9" s="54" t="str">
        <f>IF(ArticleTab[Study Country]="Multiple","Multiple",INDEX(Country_Tab[Region],MATCH(ArticleTab[Study Country],Country_Tab[Economy],0)))</f>
        <v>Multiple</v>
      </c>
      <c r="I9" s="54" t="str">
        <f>IF(ArticleTab[Study Country]="Multiple","Multiple",INDEX(Country_Tab[Income group],MATCH(ArticleTab[Study Country],Country_Tab[Economy],0)))</f>
        <v>Multiple</v>
      </c>
      <c r="J9" s="50" t="s">
        <v>831</v>
      </c>
      <c r="K9" s="50" t="s">
        <v>850</v>
      </c>
      <c r="L9" s="49"/>
      <c r="M9" s="50" t="s">
        <v>833</v>
      </c>
      <c r="N9" s="49"/>
      <c r="O9" s="54"/>
      <c r="P9" s="54"/>
      <c r="Q9" s="49"/>
      <c r="R9" s="49"/>
      <c r="S9" s="50" t="s">
        <v>572</v>
      </c>
      <c r="T9" s="49">
        <v>2006</v>
      </c>
      <c r="U9" s="49"/>
      <c r="V9" s="49"/>
      <c r="W9" s="49"/>
      <c r="X9" s="49"/>
      <c r="Y9" s="49"/>
      <c r="Z9" s="49"/>
      <c r="AA9" s="48"/>
      <c r="AB9" s="48"/>
      <c r="AC9" s="48"/>
      <c r="AD9" s="48"/>
      <c r="AE9" s="48"/>
      <c r="AF9" s="48"/>
      <c r="AG9" s="48"/>
      <c r="AH9" s="48"/>
      <c r="AI9" s="48"/>
      <c r="AJ9" s="49"/>
      <c r="AK9" s="49"/>
      <c r="AL9" s="54"/>
      <c r="AM9" s="49"/>
      <c r="AN9" s="55">
        <f t="shared" si="0"/>
        <v>0</v>
      </c>
      <c r="AO9" s="48"/>
    </row>
    <row r="10" spans="1:43">
      <c r="A10" s="49" t="s">
        <v>678</v>
      </c>
      <c r="B10" s="56" t="s">
        <v>782</v>
      </c>
      <c r="C10" s="50" t="s">
        <v>686</v>
      </c>
      <c r="D10" s="50" t="s">
        <v>724</v>
      </c>
      <c r="E10" s="49">
        <v>2009</v>
      </c>
      <c r="F10" s="49"/>
      <c r="G10" s="50" t="s">
        <v>857</v>
      </c>
      <c r="H10" s="54" t="str">
        <f>IF(ArticleTab[Study Country]="Multiple","Multiple",INDEX(Country_Tab[Region],MATCH(ArticleTab[Study Country],Country_Tab[Economy],0)))</f>
        <v>Multiple</v>
      </c>
      <c r="I10" s="54" t="str">
        <f>IF(ArticleTab[Study Country]="Multiple","Multiple",INDEX(Country_Tab[Income group],MATCH(ArticleTab[Study Country],Country_Tab[Economy],0)))</f>
        <v>Multiple</v>
      </c>
      <c r="J10" s="50" t="s">
        <v>831</v>
      </c>
      <c r="K10" s="50" t="s">
        <v>950</v>
      </c>
      <c r="L10" s="49"/>
      <c r="M10" s="50" t="s">
        <v>833</v>
      </c>
      <c r="N10" s="49"/>
      <c r="O10" s="54"/>
      <c r="P10" s="54"/>
      <c r="Q10" s="49"/>
      <c r="R10" s="49"/>
      <c r="S10" s="50" t="s">
        <v>572</v>
      </c>
      <c r="T10" s="49">
        <v>2008</v>
      </c>
      <c r="U10" s="49"/>
      <c r="V10" s="49"/>
      <c r="W10" s="49"/>
      <c r="X10" s="49"/>
      <c r="Y10" s="49"/>
      <c r="Z10" s="49"/>
      <c r="AA10" s="48"/>
      <c r="AB10" s="48"/>
      <c r="AC10" s="48"/>
      <c r="AD10" s="48"/>
      <c r="AE10" s="48"/>
      <c r="AF10" s="48"/>
      <c r="AG10" s="48"/>
      <c r="AH10" s="48"/>
      <c r="AI10" s="48"/>
      <c r="AJ10" s="49"/>
      <c r="AK10" s="49"/>
      <c r="AL10" s="54"/>
      <c r="AM10" s="49"/>
      <c r="AN10" s="55">
        <f t="shared" si="0"/>
        <v>0</v>
      </c>
      <c r="AO10" s="48"/>
    </row>
    <row r="11" spans="1:43">
      <c r="A11" s="49" t="s">
        <v>678</v>
      </c>
      <c r="B11" s="56" t="s">
        <v>783</v>
      </c>
      <c r="C11" s="50" t="s">
        <v>687</v>
      </c>
      <c r="D11" s="50" t="s">
        <v>732</v>
      </c>
      <c r="E11" s="49">
        <v>2009</v>
      </c>
      <c r="F11" s="49"/>
      <c r="G11" s="50" t="s">
        <v>349</v>
      </c>
      <c r="H11" s="54" t="str">
        <f>IF(ArticleTab[Study Country]="Multiple","Multiple",INDEX(Country_Tab[Region],MATCH(ArticleTab[Study Country],Country_Tab[Economy],0)))</f>
        <v>Sub-Saharan Africa</v>
      </c>
      <c r="I11" s="54" t="str">
        <f>IF(ArticleTab[Study Country]="Multiple","Multiple",INDEX(Country_Tab[Income group],MATCH(ArticleTab[Study Country],Country_Tab[Economy],0)))</f>
        <v>Low income</v>
      </c>
      <c r="J11" s="50" t="s">
        <v>856</v>
      </c>
      <c r="K11" s="50" t="s">
        <v>950</v>
      </c>
      <c r="L11" s="49"/>
      <c r="M11" s="50" t="s">
        <v>833</v>
      </c>
      <c r="N11" s="49"/>
      <c r="O11" s="54"/>
      <c r="P11" s="54"/>
      <c r="Q11" s="49"/>
      <c r="R11" s="49"/>
      <c r="S11" s="50" t="s">
        <v>572</v>
      </c>
      <c r="T11" s="49">
        <v>2005</v>
      </c>
      <c r="U11" s="49"/>
      <c r="V11" s="49"/>
      <c r="W11" s="49"/>
      <c r="X11" s="49"/>
      <c r="Y11" s="49"/>
      <c r="Z11" s="49"/>
      <c r="AA11" s="48"/>
      <c r="AB11" s="48"/>
      <c r="AC11" s="48"/>
      <c r="AD11" s="48"/>
      <c r="AE11" s="48"/>
      <c r="AF11" s="48"/>
      <c r="AG11" s="48"/>
      <c r="AH11" s="48"/>
      <c r="AI11" s="48"/>
      <c r="AJ11" s="49"/>
      <c r="AK11" s="49"/>
      <c r="AL11" s="54"/>
      <c r="AM11" s="49"/>
      <c r="AN11" s="55">
        <f t="shared" si="0"/>
        <v>0</v>
      </c>
      <c r="AO11" s="48"/>
    </row>
    <row r="12" spans="1:43">
      <c r="A12" s="49" t="s">
        <v>678</v>
      </c>
      <c r="B12" s="56" t="s">
        <v>784</v>
      </c>
      <c r="C12" s="50" t="s">
        <v>688</v>
      </c>
      <c r="D12" s="50" t="s">
        <v>733</v>
      </c>
      <c r="E12" s="49">
        <v>2009</v>
      </c>
      <c r="F12" s="49"/>
      <c r="G12" s="50" t="s">
        <v>857</v>
      </c>
      <c r="H12" s="54" t="str">
        <f>IF(ArticleTab[Study Country]="Multiple","Multiple",INDEX(Country_Tab[Region],MATCH(ArticleTab[Study Country],Country_Tab[Economy],0)))</f>
        <v>Multiple</v>
      </c>
      <c r="I12" s="54" t="str">
        <f>IF(ArticleTab[Study Country]="Multiple","Multiple",INDEX(Country_Tab[Income group],MATCH(ArticleTab[Study Country],Country_Tab[Economy],0)))</f>
        <v>Multiple</v>
      </c>
      <c r="J12" s="50" t="s">
        <v>856</v>
      </c>
      <c r="K12" s="50" t="s">
        <v>589</v>
      </c>
      <c r="L12" s="49"/>
      <c r="M12" s="50" t="s">
        <v>833</v>
      </c>
      <c r="N12" s="49"/>
      <c r="O12" s="54"/>
      <c r="P12" s="54"/>
      <c r="Q12" s="49"/>
      <c r="R12" s="49"/>
      <c r="S12" s="50" t="s">
        <v>572</v>
      </c>
      <c r="T12" s="49">
        <v>2006</v>
      </c>
      <c r="U12" s="49"/>
      <c r="V12" s="49"/>
      <c r="W12" s="49"/>
      <c r="X12" s="49"/>
      <c r="Y12" s="49"/>
      <c r="Z12" s="49"/>
      <c r="AA12" s="49"/>
      <c r="AB12" s="48"/>
      <c r="AC12" s="48"/>
      <c r="AD12" s="48"/>
      <c r="AE12" s="48"/>
      <c r="AF12" s="48"/>
      <c r="AG12" s="49"/>
      <c r="AH12" s="48"/>
      <c r="AI12" s="48"/>
      <c r="AJ12" s="49"/>
      <c r="AK12" s="49"/>
      <c r="AL12" s="54"/>
      <c r="AM12" s="49"/>
      <c r="AN12" s="54">
        <f t="shared" si="0"/>
        <v>0</v>
      </c>
      <c r="AO12" s="48"/>
    </row>
    <row r="13" spans="1:43">
      <c r="A13" s="49" t="s">
        <v>678</v>
      </c>
      <c r="B13" s="56" t="s">
        <v>785</v>
      </c>
      <c r="C13" s="50" t="s">
        <v>689</v>
      </c>
      <c r="D13" s="50" t="s">
        <v>734</v>
      </c>
      <c r="E13" s="49">
        <v>2008</v>
      </c>
      <c r="F13" s="49"/>
      <c r="G13" s="50" t="s">
        <v>570</v>
      </c>
      <c r="H13" s="54" t="str">
        <f>IF(ArticleTab[Study Country]="Multiple","Multiple",INDEX(Country_Tab[Region],MATCH(ArticleTab[Study Country],Country_Tab[Economy],0)))</f>
        <v>Sub-Saharan Africa</v>
      </c>
      <c r="I13" s="54" t="str">
        <f>IF(ArticleTab[Study Country]="Multiple","Multiple",INDEX(Country_Tab[Income group],MATCH(ArticleTab[Study Country],Country_Tab[Economy],0)))</f>
        <v>Low income</v>
      </c>
      <c r="J13" s="50" t="s">
        <v>831</v>
      </c>
      <c r="K13" s="50" t="s">
        <v>880</v>
      </c>
      <c r="L13" s="49"/>
      <c r="M13" s="50" t="s">
        <v>833</v>
      </c>
      <c r="N13" s="49"/>
      <c r="O13" s="54"/>
      <c r="P13" s="54"/>
      <c r="Q13" s="49"/>
      <c r="R13" s="49"/>
      <c r="S13" s="50" t="s">
        <v>572</v>
      </c>
      <c r="T13" s="49">
        <v>2000</v>
      </c>
      <c r="U13" s="49"/>
      <c r="V13" s="49"/>
      <c r="W13" s="49"/>
      <c r="X13" s="49"/>
      <c r="Y13" s="49"/>
      <c r="Z13" s="49"/>
      <c r="AA13" s="49"/>
      <c r="AB13" s="48"/>
      <c r="AC13" s="48"/>
      <c r="AD13" s="48"/>
      <c r="AE13" s="48"/>
      <c r="AF13" s="48"/>
      <c r="AG13" s="49"/>
      <c r="AH13" s="48"/>
      <c r="AI13" s="48"/>
      <c r="AJ13" s="49"/>
      <c r="AK13" s="49"/>
      <c r="AL13" s="54"/>
      <c r="AM13" s="49"/>
      <c r="AN13" s="54">
        <f t="shared" si="0"/>
        <v>0</v>
      </c>
      <c r="AO13" s="48"/>
    </row>
    <row r="14" spans="1:43">
      <c r="A14" s="49" t="s">
        <v>678</v>
      </c>
      <c r="B14" s="56" t="s">
        <v>786</v>
      </c>
      <c r="C14" s="50" t="s">
        <v>690</v>
      </c>
      <c r="D14" s="50" t="s">
        <v>730</v>
      </c>
      <c r="E14" s="49">
        <v>2008</v>
      </c>
      <c r="F14" s="49"/>
      <c r="G14" s="50" t="s">
        <v>387</v>
      </c>
      <c r="H14" s="54" t="str">
        <f>IF(ArticleTab[Study Country]="Multiple","Multiple",INDEX(Country_Tab[Region],MATCH(ArticleTab[Study Country],Country_Tab[Economy],0)))</f>
        <v>Sub-Saharan Africa</v>
      </c>
      <c r="I14" s="54" t="str">
        <f>IF(ArticleTab[Study Country]="Multiple","Multiple",INDEX(Country_Tab[Income group],MATCH(ArticleTab[Study Country],Country_Tab[Economy],0)))</f>
        <v>Low income</v>
      </c>
      <c r="J14" s="50" t="s">
        <v>856</v>
      </c>
      <c r="K14" s="50" t="s">
        <v>863</v>
      </c>
      <c r="L14" s="49"/>
      <c r="M14" s="50" t="s">
        <v>833</v>
      </c>
      <c r="N14" s="49"/>
      <c r="O14" s="54"/>
      <c r="P14" s="54"/>
      <c r="Q14" s="49"/>
      <c r="R14" s="49"/>
      <c r="S14" s="50" t="s">
        <v>572</v>
      </c>
      <c r="T14" s="49">
        <v>2005</v>
      </c>
      <c r="U14" s="49"/>
      <c r="V14" s="49"/>
      <c r="W14" s="49"/>
      <c r="X14" s="49"/>
      <c r="Y14" s="49"/>
      <c r="Z14" s="49"/>
      <c r="AA14" s="49"/>
      <c r="AB14" s="48"/>
      <c r="AC14" s="48"/>
      <c r="AD14" s="48"/>
      <c r="AE14" s="48"/>
      <c r="AF14" s="48"/>
      <c r="AG14" s="49"/>
      <c r="AH14" s="48"/>
      <c r="AI14" s="48"/>
      <c r="AJ14" s="49"/>
      <c r="AK14" s="49"/>
      <c r="AL14" s="54"/>
      <c r="AM14" s="49"/>
      <c r="AN14" s="54">
        <f t="shared" si="0"/>
        <v>0</v>
      </c>
      <c r="AO14" s="48"/>
    </row>
    <row r="15" spans="1:43">
      <c r="A15" s="49" t="s">
        <v>678</v>
      </c>
      <c r="B15" s="56" t="s">
        <v>787</v>
      </c>
      <c r="C15" s="50" t="s">
        <v>691</v>
      </c>
      <c r="D15" s="50" t="s">
        <v>735</v>
      </c>
      <c r="E15" s="49">
        <v>2008</v>
      </c>
      <c r="F15" s="49"/>
      <c r="G15" s="50" t="s">
        <v>349</v>
      </c>
      <c r="H15" s="54" t="str">
        <f>IF(ArticleTab[Study Country]="Multiple","Multiple",INDEX(Country_Tab[Region],MATCH(ArticleTab[Study Country],Country_Tab[Economy],0)))</f>
        <v>Sub-Saharan Africa</v>
      </c>
      <c r="I15" s="54" t="str">
        <f>IF(ArticleTab[Study Country]="Multiple","Multiple",INDEX(Country_Tab[Income group],MATCH(ArticleTab[Study Country],Country_Tab[Economy],0)))</f>
        <v>Low income</v>
      </c>
      <c r="J15" s="50" t="s">
        <v>831</v>
      </c>
      <c r="K15" s="50" t="s">
        <v>850</v>
      </c>
      <c r="L15" s="49"/>
      <c r="M15" s="50" t="s">
        <v>833</v>
      </c>
      <c r="N15" s="49"/>
      <c r="O15" s="54"/>
      <c r="P15" s="54"/>
      <c r="Q15" s="49"/>
      <c r="R15" s="49"/>
      <c r="S15" s="50" t="s">
        <v>572</v>
      </c>
      <c r="T15" s="49">
        <v>2006</v>
      </c>
      <c r="U15" s="49"/>
      <c r="V15" s="49"/>
      <c r="W15" s="49"/>
      <c r="X15" s="49"/>
      <c r="Y15" s="49"/>
      <c r="Z15" s="49"/>
      <c r="AA15" s="49"/>
      <c r="AB15" s="48"/>
      <c r="AC15" s="48"/>
      <c r="AD15" s="48"/>
      <c r="AE15" s="48"/>
      <c r="AF15" s="48"/>
      <c r="AG15" s="49"/>
      <c r="AH15" s="48"/>
      <c r="AI15" s="48"/>
      <c r="AJ15" s="49"/>
      <c r="AK15" s="49"/>
      <c r="AL15" s="54"/>
      <c r="AM15" s="49"/>
      <c r="AN15" s="54">
        <f t="shared" si="0"/>
        <v>0</v>
      </c>
      <c r="AO15" s="48"/>
    </row>
    <row r="16" spans="1:43">
      <c r="A16" s="49" t="s">
        <v>678</v>
      </c>
      <c r="B16" s="56" t="s">
        <v>788</v>
      </c>
      <c r="C16" s="50" t="s">
        <v>692</v>
      </c>
      <c r="D16" s="50" t="s">
        <v>736</v>
      </c>
      <c r="E16" s="49">
        <v>2008</v>
      </c>
      <c r="F16" s="49"/>
      <c r="G16" s="50" t="s">
        <v>524</v>
      </c>
      <c r="H16" s="54" t="str">
        <f>IF(ArticleTab[Study Country]="Multiple","Multiple",INDEX(Country_Tab[Region],MATCH(ArticleTab[Study Country],Country_Tab[Economy],0)))</f>
        <v>Sub-Saharan Africa</v>
      </c>
      <c r="I16" s="54" t="str">
        <f>IF(ArticleTab[Study Country]="Multiple","Multiple",INDEX(Country_Tab[Income group],MATCH(ArticleTab[Study Country],Country_Tab[Economy],0)))</f>
        <v>Low income</v>
      </c>
      <c r="J16" s="50" t="s">
        <v>856</v>
      </c>
      <c r="K16" s="50" t="s">
        <v>850</v>
      </c>
      <c r="L16" s="49"/>
      <c r="M16" s="50" t="s">
        <v>833</v>
      </c>
      <c r="N16" s="50" t="s">
        <v>833</v>
      </c>
      <c r="O16" s="50" t="s">
        <v>833</v>
      </c>
      <c r="P16" s="50" t="s">
        <v>833</v>
      </c>
      <c r="Q16" s="50" t="s">
        <v>833</v>
      </c>
      <c r="R16" s="50" t="s">
        <v>833</v>
      </c>
      <c r="S16" s="50" t="s">
        <v>572</v>
      </c>
      <c r="T16" s="49">
        <v>2005</v>
      </c>
      <c r="U16" s="49"/>
      <c r="V16" s="49"/>
      <c r="W16" s="49"/>
      <c r="X16" s="49"/>
      <c r="Y16" s="49"/>
      <c r="Z16" s="49"/>
      <c r="AA16" s="49"/>
      <c r="AB16" s="48"/>
      <c r="AC16" s="48"/>
      <c r="AD16" s="48"/>
      <c r="AE16" s="48"/>
      <c r="AF16" s="48"/>
      <c r="AG16" s="49"/>
      <c r="AH16" s="48"/>
      <c r="AI16" s="48"/>
      <c r="AJ16" s="49"/>
      <c r="AK16" s="49"/>
      <c r="AL16" s="54"/>
      <c r="AM16" s="49"/>
      <c r="AN16" s="54">
        <f t="shared" si="0"/>
        <v>0</v>
      </c>
      <c r="AO16" s="48"/>
    </row>
    <row r="17" spans="1:41">
      <c r="A17" s="49" t="s">
        <v>678</v>
      </c>
      <c r="B17" s="56" t="s">
        <v>789</v>
      </c>
      <c r="C17" s="50" t="s">
        <v>693</v>
      </c>
      <c r="D17" s="50" t="s">
        <v>738</v>
      </c>
      <c r="E17" s="49">
        <v>2008</v>
      </c>
      <c r="F17" s="49"/>
      <c r="G17" s="50" t="s">
        <v>545</v>
      </c>
      <c r="H17" s="54" t="str">
        <f>IF(ArticleTab[Study Country]="Multiple","Multiple",INDEX(Country_Tab[Region],MATCH(ArticleTab[Study Country],Country_Tab[Economy],0)))</f>
        <v>Sub-Saharan Africa</v>
      </c>
      <c r="I17" s="54" t="str">
        <f>IF(ArticleTab[Study Country]="Multiple","Multiple",INDEX(Country_Tab[Income group],MATCH(ArticleTab[Study Country],Country_Tab[Economy],0)))</f>
        <v>Low income</v>
      </c>
      <c r="J17" s="50" t="s">
        <v>831</v>
      </c>
      <c r="K17" s="50" t="s">
        <v>850</v>
      </c>
      <c r="L17" s="49"/>
      <c r="M17" s="50" t="s">
        <v>833</v>
      </c>
      <c r="N17" s="49"/>
      <c r="O17" s="54"/>
      <c r="P17" s="54"/>
      <c r="Q17" s="49"/>
      <c r="R17" s="49"/>
      <c r="S17" s="50" t="s">
        <v>572</v>
      </c>
      <c r="T17" s="50">
        <v>2003</v>
      </c>
      <c r="U17" s="49"/>
      <c r="V17" s="49"/>
      <c r="W17" s="49"/>
      <c r="X17" s="49"/>
      <c r="Y17" s="49"/>
      <c r="Z17" s="49"/>
      <c r="AA17" s="49"/>
      <c r="AB17" s="48"/>
      <c r="AC17" s="48"/>
      <c r="AD17" s="48"/>
      <c r="AE17" s="48"/>
      <c r="AF17" s="48"/>
      <c r="AG17" s="49"/>
      <c r="AH17" s="48"/>
      <c r="AI17" s="48"/>
      <c r="AJ17" s="49"/>
      <c r="AK17" s="49"/>
      <c r="AL17" s="54"/>
      <c r="AM17" s="49"/>
      <c r="AN17" s="54">
        <f t="shared" si="0"/>
        <v>0</v>
      </c>
      <c r="AO17" s="48"/>
    </row>
    <row r="18" spans="1:41">
      <c r="A18" s="49" t="s">
        <v>678</v>
      </c>
      <c r="B18" s="56" t="s">
        <v>790</v>
      </c>
      <c r="C18" s="50" t="s">
        <v>694</v>
      </c>
      <c r="D18" s="50" t="s">
        <v>739</v>
      </c>
      <c r="E18" s="49">
        <v>2008</v>
      </c>
      <c r="F18" s="49"/>
      <c r="G18" s="50" t="s">
        <v>221</v>
      </c>
      <c r="H18" s="54" t="str">
        <f>IF(ArticleTab[Study Country]="Multiple","Multiple",INDEX(Country_Tab[Region],MATCH(ArticleTab[Study Country],Country_Tab[Economy],0)))</f>
        <v>East Asia &amp; Pacific</v>
      </c>
      <c r="I18" s="54" t="str">
        <f>IF(ArticleTab[Study Country]="Multiple","Multiple",INDEX(Country_Tab[Income group],MATCH(ArticleTab[Study Country],Country_Tab[Economy],0)))</f>
        <v>Low income</v>
      </c>
      <c r="J18" s="50" t="s">
        <v>831</v>
      </c>
      <c r="K18" s="50" t="s">
        <v>950</v>
      </c>
      <c r="L18" s="49"/>
      <c r="M18" s="50" t="s">
        <v>833</v>
      </c>
      <c r="N18" s="49"/>
      <c r="O18" s="54"/>
      <c r="P18" s="54"/>
      <c r="Q18" s="49"/>
      <c r="R18" s="49"/>
      <c r="S18" s="50" t="s">
        <v>572</v>
      </c>
      <c r="T18" s="49">
        <v>2005</v>
      </c>
      <c r="U18" s="49"/>
      <c r="V18" s="49"/>
      <c r="W18" s="49"/>
      <c r="X18" s="49"/>
      <c r="Y18" s="49"/>
      <c r="Z18" s="49"/>
      <c r="AA18" s="49"/>
      <c r="AB18" s="48"/>
      <c r="AC18" s="48"/>
      <c r="AD18" s="48"/>
      <c r="AE18" s="48"/>
      <c r="AF18" s="48"/>
      <c r="AG18" s="49"/>
      <c r="AH18" s="48"/>
      <c r="AI18" s="48"/>
      <c r="AJ18" s="49"/>
      <c r="AK18" s="49"/>
      <c r="AL18" s="54"/>
      <c r="AM18" s="49"/>
      <c r="AN18" s="54">
        <f t="shared" si="0"/>
        <v>0</v>
      </c>
      <c r="AO18" s="48"/>
    </row>
    <row r="19" spans="1:41">
      <c r="A19" s="49" t="s">
        <v>678</v>
      </c>
      <c r="B19" s="56" t="s">
        <v>791</v>
      </c>
      <c r="C19" s="50" t="s">
        <v>695</v>
      </c>
      <c r="D19" s="50" t="s">
        <v>740</v>
      </c>
      <c r="E19" s="49">
        <v>2008</v>
      </c>
      <c r="F19" s="49"/>
      <c r="G19" s="50" t="s">
        <v>500</v>
      </c>
      <c r="H19" s="54" t="str">
        <f>IF(ArticleTab[Study Country]="Multiple","Multiple",INDEX(Country_Tab[Region],MATCH(ArticleTab[Study Country],Country_Tab[Economy],0)))</f>
        <v>South Asia</v>
      </c>
      <c r="I19" s="54" t="str">
        <f>IF(ArticleTab[Study Country]="Multiple","Multiple",INDEX(Country_Tab[Income group],MATCH(ArticleTab[Study Country],Country_Tab[Economy],0)))</f>
        <v>Lower middle income</v>
      </c>
      <c r="J19" s="50" t="s">
        <v>831</v>
      </c>
      <c r="K19" s="50" t="s">
        <v>589</v>
      </c>
      <c r="L19" s="49"/>
      <c r="M19" s="50" t="s">
        <v>833</v>
      </c>
      <c r="N19" s="49"/>
      <c r="O19" s="54"/>
      <c r="P19" s="54"/>
      <c r="Q19" s="49"/>
      <c r="R19" s="49"/>
      <c r="S19" s="50" t="s">
        <v>500</v>
      </c>
      <c r="T19" s="49">
        <v>2001</v>
      </c>
      <c r="U19" s="49"/>
      <c r="V19" s="49"/>
      <c r="W19" s="49"/>
      <c r="X19" s="49"/>
      <c r="Y19" s="49"/>
      <c r="Z19" s="49"/>
      <c r="AA19" s="49"/>
      <c r="AB19" s="48"/>
      <c r="AC19" s="48"/>
      <c r="AD19" s="48"/>
      <c r="AE19" s="48"/>
      <c r="AF19" s="48"/>
      <c r="AG19" s="49"/>
      <c r="AH19" s="48"/>
      <c r="AI19" s="48"/>
      <c r="AJ19" s="49"/>
      <c r="AK19" s="49"/>
      <c r="AL19" s="54"/>
      <c r="AM19" s="49"/>
      <c r="AN19" s="54">
        <f t="shared" si="0"/>
        <v>0</v>
      </c>
      <c r="AO19" s="48"/>
    </row>
    <row r="20" spans="1:41">
      <c r="A20" s="49" t="s">
        <v>678</v>
      </c>
      <c r="B20" s="56" t="s">
        <v>792</v>
      </c>
      <c r="C20" s="50" t="s">
        <v>696</v>
      </c>
      <c r="D20" s="50" t="s">
        <v>733</v>
      </c>
      <c r="E20" s="49">
        <v>2008</v>
      </c>
      <c r="F20" s="49"/>
      <c r="G20" s="50" t="s">
        <v>529</v>
      </c>
      <c r="H20" s="54" t="str">
        <f>IF(ArticleTab[Study Country]="Multiple","Multiple",INDEX(Country_Tab[Region],MATCH(ArticleTab[Study Country],Country_Tab[Economy],0)))</f>
        <v>Sub-Saharan Africa</v>
      </c>
      <c r="I20" s="54" t="str">
        <f>IF(ArticleTab[Study Country]="Multiple","Multiple",INDEX(Country_Tab[Income group],MATCH(ArticleTab[Study Country],Country_Tab[Economy],0)))</f>
        <v>Low income</v>
      </c>
      <c r="J20" s="50" t="s">
        <v>831</v>
      </c>
      <c r="K20" s="50" t="s">
        <v>863</v>
      </c>
      <c r="L20" s="49"/>
      <c r="M20" s="50" t="s">
        <v>833</v>
      </c>
      <c r="N20" s="49"/>
      <c r="O20" s="54"/>
      <c r="P20" s="54"/>
      <c r="Q20" s="49"/>
      <c r="R20" s="49"/>
      <c r="S20" s="49" t="s">
        <v>572</v>
      </c>
      <c r="T20" s="49">
        <v>2004</v>
      </c>
      <c r="U20" s="49"/>
      <c r="V20" s="49"/>
      <c r="W20" s="49"/>
      <c r="X20" s="49"/>
      <c r="Y20" s="49"/>
      <c r="Z20" s="49"/>
      <c r="AA20" s="49"/>
      <c r="AB20" s="48"/>
      <c r="AC20" s="48"/>
      <c r="AD20" s="48"/>
      <c r="AE20" s="48"/>
      <c r="AF20" s="48"/>
      <c r="AG20" s="49"/>
      <c r="AH20" s="48"/>
      <c r="AI20" s="48"/>
      <c r="AJ20" s="49"/>
      <c r="AK20" s="49"/>
      <c r="AL20" s="54"/>
      <c r="AM20" s="49"/>
      <c r="AN20" s="54">
        <f t="shared" si="0"/>
        <v>0</v>
      </c>
      <c r="AO20" s="48"/>
    </row>
    <row r="21" spans="1:41">
      <c r="A21" s="49" t="s">
        <v>678</v>
      </c>
      <c r="B21" s="56" t="s">
        <v>793</v>
      </c>
      <c r="C21" s="50" t="s">
        <v>697</v>
      </c>
      <c r="D21" s="50" t="s">
        <v>741</v>
      </c>
      <c r="E21" s="49">
        <v>2008</v>
      </c>
      <c r="F21" s="49"/>
      <c r="G21" s="50" t="s">
        <v>524</v>
      </c>
      <c r="H21" s="54" t="str">
        <f>IF(ArticleTab[Study Country]="Multiple","Multiple",INDEX(Country_Tab[Region],MATCH(ArticleTab[Study Country],Country_Tab[Economy],0)))</f>
        <v>Sub-Saharan Africa</v>
      </c>
      <c r="I21" s="54" t="str">
        <f>IF(ArticleTab[Study Country]="Multiple","Multiple",INDEX(Country_Tab[Income group],MATCH(ArticleTab[Study Country],Country_Tab[Economy],0)))</f>
        <v>Low income</v>
      </c>
      <c r="J21" s="50" t="s">
        <v>831</v>
      </c>
      <c r="K21" s="50" t="s">
        <v>863</v>
      </c>
      <c r="L21" s="49"/>
      <c r="M21" s="50" t="s">
        <v>860</v>
      </c>
      <c r="N21" s="49"/>
      <c r="O21" s="54"/>
      <c r="P21" s="54"/>
      <c r="Q21" s="49"/>
      <c r="R21" s="49"/>
      <c r="S21" s="49" t="s">
        <v>572</v>
      </c>
      <c r="T21" s="49">
        <v>2006</v>
      </c>
      <c r="U21" s="49"/>
      <c r="V21" s="49"/>
      <c r="W21" s="49"/>
      <c r="X21" s="49"/>
      <c r="Y21" s="49"/>
      <c r="Z21" s="49"/>
      <c r="AA21" s="49"/>
      <c r="AB21" s="48"/>
      <c r="AC21" s="48"/>
      <c r="AD21" s="48"/>
      <c r="AE21" s="48"/>
      <c r="AF21" s="48"/>
      <c r="AG21" s="49"/>
      <c r="AH21" s="48"/>
      <c r="AI21" s="48"/>
      <c r="AJ21" s="49"/>
      <c r="AK21" s="49"/>
      <c r="AL21" s="54"/>
      <c r="AM21" s="49"/>
      <c r="AN21" s="54">
        <f t="shared" si="0"/>
        <v>0</v>
      </c>
      <c r="AO21" s="48"/>
    </row>
    <row r="22" spans="1:41">
      <c r="A22" s="49" t="s">
        <v>678</v>
      </c>
      <c r="B22" s="56" t="s">
        <v>794</v>
      </c>
      <c r="C22" s="50" t="s">
        <v>698</v>
      </c>
      <c r="D22" s="50" t="s">
        <v>742</v>
      </c>
      <c r="E22" s="49">
        <v>2008</v>
      </c>
      <c r="F22" s="49"/>
      <c r="G22" s="50" t="s">
        <v>524</v>
      </c>
      <c r="H22" s="54" t="str">
        <f>IF(ArticleTab[Study Country]="Multiple","Multiple",INDEX(Country_Tab[Region],MATCH(ArticleTab[Study Country],Country_Tab[Economy],0)))</f>
        <v>Sub-Saharan Africa</v>
      </c>
      <c r="I22" s="54" t="str">
        <f>IF(ArticleTab[Study Country]="Multiple","Multiple",INDEX(Country_Tab[Income group],MATCH(ArticleTab[Study Country],Country_Tab[Economy],0)))</f>
        <v>Low income</v>
      </c>
      <c r="J22" s="50" t="s">
        <v>856</v>
      </c>
      <c r="K22" s="50" t="s">
        <v>950</v>
      </c>
      <c r="L22" s="49"/>
      <c r="M22" s="50" t="s">
        <v>833</v>
      </c>
      <c r="N22" s="49"/>
      <c r="O22" s="54"/>
      <c r="P22" s="54"/>
      <c r="Q22" s="49"/>
      <c r="R22" s="49"/>
      <c r="S22" s="50" t="s">
        <v>572</v>
      </c>
      <c r="T22" s="49">
        <v>2003</v>
      </c>
      <c r="U22" s="49"/>
      <c r="V22" s="49"/>
      <c r="W22" s="49"/>
      <c r="X22" s="49"/>
      <c r="Y22" s="49"/>
      <c r="Z22" s="49"/>
      <c r="AA22" s="49"/>
      <c r="AB22" s="48"/>
      <c r="AC22" s="48"/>
      <c r="AD22" s="48"/>
      <c r="AE22" s="48"/>
      <c r="AF22" s="48"/>
      <c r="AG22" s="49"/>
      <c r="AH22" s="48"/>
      <c r="AI22" s="48"/>
      <c r="AJ22" s="49"/>
      <c r="AK22" s="49"/>
      <c r="AL22" s="54"/>
      <c r="AM22" s="49"/>
      <c r="AN22" s="54">
        <f t="shared" si="0"/>
        <v>0</v>
      </c>
      <c r="AO22" s="48"/>
    </row>
    <row r="23" spans="1:41">
      <c r="A23" s="49" t="s">
        <v>678</v>
      </c>
      <c r="B23" s="56" t="s">
        <v>795</v>
      </c>
      <c r="C23" s="50" t="s">
        <v>699</v>
      </c>
      <c r="D23" s="50" t="s">
        <v>729</v>
      </c>
      <c r="E23" s="49">
        <v>2007</v>
      </c>
      <c r="F23" s="49"/>
      <c r="G23" s="50" t="s">
        <v>568</v>
      </c>
      <c r="H23" s="54" t="str">
        <f>IF(ArticleTab[Study Country]="Multiple","Multiple",INDEX(Country_Tab[Region],MATCH(ArticleTab[Study Country],Country_Tab[Economy],0)))</f>
        <v>Sub-Saharan Africa</v>
      </c>
      <c r="I23" s="54" t="str">
        <f>IF(ArticleTab[Study Country]="Multiple","Multiple",INDEX(Country_Tab[Income group],MATCH(ArticleTab[Study Country],Country_Tab[Economy],0)))</f>
        <v>Lower middle income</v>
      </c>
      <c r="J23" s="50" t="s">
        <v>831</v>
      </c>
      <c r="K23" s="50" t="s">
        <v>950</v>
      </c>
      <c r="L23" s="49"/>
      <c r="M23" s="50" t="s">
        <v>833</v>
      </c>
      <c r="N23" s="49"/>
      <c r="O23" s="54"/>
      <c r="P23" s="54"/>
      <c r="Q23" s="49"/>
      <c r="R23" s="49"/>
      <c r="S23" s="50" t="s">
        <v>572</v>
      </c>
      <c r="T23" s="49">
        <v>2005</v>
      </c>
      <c r="U23" s="49"/>
      <c r="V23" s="49"/>
      <c r="W23" s="49"/>
      <c r="X23" s="49"/>
      <c r="Y23" s="49"/>
      <c r="Z23" s="49"/>
      <c r="AA23" s="49"/>
      <c r="AB23" s="48"/>
      <c r="AC23" s="48"/>
      <c r="AD23" s="48"/>
      <c r="AE23" s="48"/>
      <c r="AF23" s="48"/>
      <c r="AG23" s="49"/>
      <c r="AH23" s="48"/>
      <c r="AI23" s="48"/>
      <c r="AJ23" s="49"/>
      <c r="AK23" s="49"/>
      <c r="AL23" s="54"/>
      <c r="AM23" s="49"/>
      <c r="AN23" s="54">
        <f t="shared" si="0"/>
        <v>0</v>
      </c>
      <c r="AO23" s="48"/>
    </row>
    <row r="24" spans="1:41">
      <c r="A24" s="49" t="s">
        <v>678</v>
      </c>
      <c r="B24" s="56" t="s">
        <v>796</v>
      </c>
      <c r="C24" s="50" t="s">
        <v>700</v>
      </c>
      <c r="D24" s="50" t="s">
        <v>737</v>
      </c>
      <c r="E24" s="49">
        <v>2006</v>
      </c>
      <c r="F24" s="49"/>
      <c r="G24" s="50" t="s">
        <v>524</v>
      </c>
      <c r="H24" s="54" t="str">
        <f>IF(ArticleTab[Study Country]="Multiple","Multiple",INDEX(Country_Tab[Region],MATCH(ArticleTab[Study Country],Country_Tab[Economy],0)))</f>
        <v>Sub-Saharan Africa</v>
      </c>
      <c r="I24" s="54" t="str">
        <f>IF(ArticleTab[Study Country]="Multiple","Multiple",INDEX(Country_Tab[Income group],MATCH(ArticleTab[Study Country],Country_Tab[Economy],0)))</f>
        <v>Low income</v>
      </c>
      <c r="J24" s="50" t="s">
        <v>831</v>
      </c>
      <c r="K24" s="50" t="s">
        <v>950</v>
      </c>
      <c r="L24" s="49"/>
      <c r="M24" s="50" t="s">
        <v>833</v>
      </c>
      <c r="N24" s="49"/>
      <c r="O24" s="54"/>
      <c r="P24" s="54"/>
      <c r="Q24" s="49"/>
      <c r="R24" s="49"/>
      <c r="S24" s="50" t="s">
        <v>572</v>
      </c>
      <c r="T24" s="49">
        <v>2005</v>
      </c>
      <c r="U24" s="49"/>
      <c r="V24" s="49"/>
      <c r="W24" s="49"/>
      <c r="X24" s="49"/>
      <c r="Y24" s="49"/>
      <c r="Z24" s="49"/>
      <c r="AA24" s="49"/>
      <c r="AB24" s="48"/>
      <c r="AC24" s="48"/>
      <c r="AD24" s="48"/>
      <c r="AE24" s="48"/>
      <c r="AF24" s="48"/>
      <c r="AG24" s="49"/>
      <c r="AH24" s="48"/>
      <c r="AI24" s="48"/>
      <c r="AJ24" s="49"/>
      <c r="AK24" s="49"/>
      <c r="AL24" s="54"/>
      <c r="AM24" s="49"/>
      <c r="AN24" s="54">
        <f t="shared" si="0"/>
        <v>0</v>
      </c>
      <c r="AO24" s="48"/>
    </row>
    <row r="25" spans="1:41">
      <c r="A25" s="49" t="s">
        <v>678</v>
      </c>
      <c r="B25" s="56" t="s">
        <v>797</v>
      </c>
      <c r="C25" s="50" t="s">
        <v>701</v>
      </c>
      <c r="D25" s="50" t="s">
        <v>743</v>
      </c>
      <c r="E25" s="49">
        <v>2006</v>
      </c>
      <c r="F25" s="49"/>
      <c r="G25" s="50" t="s">
        <v>349</v>
      </c>
      <c r="H25" s="54" t="str">
        <f>IF(ArticleTab[Study Country]="Multiple","Multiple",INDEX(Country_Tab[Region],MATCH(ArticleTab[Study Country],Country_Tab[Economy],0)))</f>
        <v>Sub-Saharan Africa</v>
      </c>
      <c r="I25" s="54" t="str">
        <f>IF(ArticleTab[Study Country]="Multiple","Multiple",INDEX(Country_Tab[Income group],MATCH(ArticleTab[Study Country],Country_Tab[Economy],0)))</f>
        <v>Low income</v>
      </c>
      <c r="J25" s="50" t="s">
        <v>831</v>
      </c>
      <c r="K25" s="50" t="s">
        <v>950</v>
      </c>
      <c r="L25" s="49"/>
      <c r="M25" s="50" t="s">
        <v>833</v>
      </c>
      <c r="N25" s="49"/>
      <c r="O25" s="54"/>
      <c r="P25" s="54"/>
      <c r="Q25" s="49"/>
      <c r="R25" s="49"/>
      <c r="S25" s="50" t="s">
        <v>572</v>
      </c>
      <c r="T25" s="49">
        <v>2000</v>
      </c>
      <c r="U25" s="49"/>
      <c r="V25" s="49"/>
      <c r="W25" s="49"/>
      <c r="X25" s="49"/>
      <c r="Y25" s="49"/>
      <c r="Z25" s="49"/>
      <c r="AA25" s="49"/>
      <c r="AB25" s="48"/>
      <c r="AC25" s="48"/>
      <c r="AD25" s="48"/>
      <c r="AE25" s="48"/>
      <c r="AF25" s="48"/>
      <c r="AG25" s="49"/>
      <c r="AH25" s="48"/>
      <c r="AI25" s="48"/>
      <c r="AJ25" s="49"/>
      <c r="AK25" s="49"/>
      <c r="AL25" s="54"/>
      <c r="AM25" s="49"/>
      <c r="AN25" s="54">
        <f t="shared" si="0"/>
        <v>0</v>
      </c>
      <c r="AO25" s="48"/>
    </row>
    <row r="26" spans="1:41">
      <c r="A26" s="49" t="s">
        <v>678</v>
      </c>
      <c r="B26" s="56" t="s">
        <v>798</v>
      </c>
      <c r="C26" s="50" t="s">
        <v>702</v>
      </c>
      <c r="D26" s="50" t="s">
        <v>744</v>
      </c>
      <c r="E26" s="49">
        <v>2006</v>
      </c>
      <c r="F26" s="49"/>
      <c r="G26" s="50" t="s">
        <v>510</v>
      </c>
      <c r="H26" s="54" t="str">
        <f>IF(ArticleTab[Study Country]="Multiple","Multiple",INDEX(Country_Tab[Region],MATCH(ArticleTab[Study Country],Country_Tab[Economy],0)))</f>
        <v>Sub-Saharan Africa</v>
      </c>
      <c r="I26" s="54" t="str">
        <f>IF(ArticleTab[Study Country]="Multiple","Multiple",INDEX(Country_Tab[Income group],MATCH(ArticleTab[Study Country],Country_Tab[Economy],0)))</f>
        <v>Lower middle income</v>
      </c>
      <c r="J26" s="50" t="s">
        <v>831</v>
      </c>
      <c r="K26" s="50" t="s">
        <v>832</v>
      </c>
      <c r="L26" s="49"/>
      <c r="M26" s="50" t="s">
        <v>833</v>
      </c>
      <c r="N26" s="49"/>
      <c r="O26" s="54"/>
      <c r="P26" s="54"/>
      <c r="Q26" s="49"/>
      <c r="R26" s="49"/>
      <c r="S26" s="50" t="s">
        <v>903</v>
      </c>
      <c r="T26" s="49">
        <v>2004</v>
      </c>
      <c r="U26" s="49"/>
      <c r="V26" s="49"/>
      <c r="W26" s="49"/>
      <c r="X26" s="49"/>
      <c r="Y26" s="49"/>
      <c r="Z26" s="49"/>
      <c r="AA26" s="49"/>
      <c r="AB26" s="48"/>
      <c r="AC26" s="48"/>
      <c r="AD26" s="48"/>
      <c r="AE26" s="48"/>
      <c r="AF26" s="48"/>
      <c r="AG26" s="49"/>
      <c r="AH26" s="48"/>
      <c r="AI26" s="48"/>
      <c r="AJ26" s="49"/>
      <c r="AK26" s="49"/>
      <c r="AL26" s="54"/>
      <c r="AM26" s="49"/>
      <c r="AN26" s="54">
        <f t="shared" si="0"/>
        <v>0</v>
      </c>
      <c r="AO26" s="48"/>
    </row>
    <row r="27" spans="1:41">
      <c r="A27" s="49" t="s">
        <v>678</v>
      </c>
      <c r="B27" s="56" t="s">
        <v>799</v>
      </c>
      <c r="C27" s="50" t="s">
        <v>703</v>
      </c>
      <c r="D27" s="50" t="s">
        <v>746</v>
      </c>
      <c r="E27" s="49">
        <v>2005</v>
      </c>
      <c r="F27" s="49"/>
      <c r="G27" s="50" t="s">
        <v>387</v>
      </c>
      <c r="H27" s="54" t="str">
        <f>IF(ArticleTab[Study Country]="Multiple","Multiple",INDEX(Country_Tab[Region],MATCH(ArticleTab[Study Country],Country_Tab[Economy],0)))</f>
        <v>Sub-Saharan Africa</v>
      </c>
      <c r="I27" s="54" t="str">
        <f>IF(ArticleTab[Study Country]="Multiple","Multiple",INDEX(Country_Tab[Income group],MATCH(ArticleTab[Study Country],Country_Tab[Economy],0)))</f>
        <v>Low income</v>
      </c>
      <c r="J27" s="50" t="s">
        <v>831</v>
      </c>
      <c r="K27" s="50" t="s">
        <v>863</v>
      </c>
      <c r="L27" s="49"/>
      <c r="M27" s="50" t="s">
        <v>833</v>
      </c>
      <c r="N27" s="49"/>
      <c r="O27" s="54"/>
      <c r="P27" s="54"/>
      <c r="Q27" s="49"/>
      <c r="R27" s="49"/>
      <c r="S27" s="50" t="s">
        <v>572</v>
      </c>
      <c r="T27" s="49">
        <v>1999</v>
      </c>
      <c r="U27" s="49"/>
      <c r="V27" s="49"/>
      <c r="W27" s="49"/>
      <c r="X27" s="49"/>
      <c r="Y27" s="49"/>
      <c r="Z27" s="49"/>
      <c r="AA27" s="49"/>
      <c r="AB27" s="48"/>
      <c r="AC27" s="48"/>
      <c r="AD27" s="48"/>
      <c r="AE27" s="48"/>
      <c r="AF27" s="48"/>
      <c r="AG27" s="49"/>
      <c r="AH27" s="48"/>
      <c r="AI27" s="48"/>
      <c r="AJ27" s="49"/>
      <c r="AK27" s="49"/>
      <c r="AL27" s="54"/>
      <c r="AM27" s="49"/>
      <c r="AN27" s="54">
        <f t="shared" si="0"/>
        <v>0</v>
      </c>
      <c r="AO27" s="48"/>
    </row>
    <row r="28" spans="1:41">
      <c r="A28" s="49" t="s">
        <v>678</v>
      </c>
      <c r="B28" s="56" t="s">
        <v>800</v>
      </c>
      <c r="C28" s="50" t="s">
        <v>704</v>
      </c>
      <c r="D28" s="50" t="s">
        <v>745</v>
      </c>
      <c r="E28" s="49">
        <v>2005</v>
      </c>
      <c r="F28" s="49"/>
      <c r="G28" s="50" t="s">
        <v>42</v>
      </c>
      <c r="H28" s="54" t="str">
        <f>IF(ArticleTab[Study Country]="Multiple","Multiple",INDEX(Country_Tab[Region],MATCH(ArticleTab[Study Country],Country_Tab[Economy],0)))</f>
        <v>Sub-Saharan Africa</v>
      </c>
      <c r="I28" s="54" t="str">
        <f>IF(ArticleTab[Study Country]="Multiple","Multiple",INDEX(Country_Tab[Income group],MATCH(ArticleTab[Study Country],Country_Tab[Economy],0)))</f>
        <v>Lower middle income</v>
      </c>
      <c r="J28" s="50" t="s">
        <v>856</v>
      </c>
      <c r="K28" s="50" t="s">
        <v>863</v>
      </c>
      <c r="L28" s="49"/>
      <c r="M28" s="50" t="s">
        <v>833</v>
      </c>
      <c r="N28" s="49"/>
      <c r="O28" s="54"/>
      <c r="P28" s="54"/>
      <c r="Q28" s="49"/>
      <c r="R28" s="49"/>
      <c r="S28" s="50" t="s">
        <v>572</v>
      </c>
      <c r="T28" s="49">
        <v>1999</v>
      </c>
      <c r="U28" s="49"/>
      <c r="V28" s="49"/>
      <c r="W28" s="49"/>
      <c r="X28" s="49"/>
      <c r="Y28" s="49"/>
      <c r="Z28" s="49"/>
      <c r="AA28" s="49"/>
      <c r="AB28" s="48"/>
      <c r="AC28" s="48"/>
      <c r="AD28" s="48"/>
      <c r="AE28" s="48"/>
      <c r="AF28" s="48"/>
      <c r="AG28" s="49"/>
      <c r="AH28" s="48"/>
      <c r="AI28" s="48"/>
      <c r="AJ28" s="49"/>
      <c r="AK28" s="49"/>
      <c r="AL28" s="54"/>
      <c r="AM28" s="49"/>
      <c r="AN28" s="54">
        <f t="shared" si="0"/>
        <v>0</v>
      </c>
      <c r="AO28" s="48"/>
    </row>
    <row r="29" spans="1:41">
      <c r="A29" s="49" t="s">
        <v>678</v>
      </c>
      <c r="B29" s="56" t="s">
        <v>801</v>
      </c>
      <c r="C29" s="50" t="s">
        <v>705</v>
      </c>
      <c r="D29" s="50" t="s">
        <v>747</v>
      </c>
      <c r="E29" s="49">
        <v>2004</v>
      </c>
      <c r="F29" s="49"/>
      <c r="G29" s="50" t="s">
        <v>494</v>
      </c>
      <c r="H29" s="54" t="str">
        <f>IF(ArticleTab[Study Country]="Multiple","Multiple",INDEX(Country_Tab[Region],MATCH(ArticleTab[Study Country],Country_Tab[Economy],0)))</f>
        <v>Sub-Saharan Africa</v>
      </c>
      <c r="I29" s="54" t="str">
        <f>IF(ArticleTab[Study Country]="Multiple","Multiple",INDEX(Country_Tab[Income group],MATCH(ArticleTab[Study Country],Country_Tab[Economy],0)))</f>
        <v>Upper middle income</v>
      </c>
      <c r="J29" s="50" t="s">
        <v>856</v>
      </c>
      <c r="K29" s="50" t="s">
        <v>950</v>
      </c>
      <c r="L29" s="49"/>
      <c r="M29" s="50" t="s">
        <v>833</v>
      </c>
      <c r="N29" s="49"/>
      <c r="O29" s="54"/>
      <c r="P29" s="54"/>
      <c r="Q29" s="49"/>
      <c r="R29" s="49"/>
      <c r="S29" s="50" t="s">
        <v>572</v>
      </c>
      <c r="T29" s="49">
        <v>2002</v>
      </c>
      <c r="U29" s="49"/>
      <c r="V29" s="49"/>
      <c r="W29" s="49"/>
      <c r="X29" s="49"/>
      <c r="Y29" s="49"/>
      <c r="Z29" s="49"/>
      <c r="AA29" s="49"/>
      <c r="AB29" s="48"/>
      <c r="AC29" s="48"/>
      <c r="AD29" s="48"/>
      <c r="AE29" s="48"/>
      <c r="AF29" s="48"/>
      <c r="AG29" s="49"/>
      <c r="AH29" s="48"/>
      <c r="AI29" s="48"/>
      <c r="AJ29" s="49"/>
      <c r="AK29" s="49"/>
      <c r="AL29" s="54"/>
      <c r="AM29" s="49"/>
      <c r="AN29" s="54">
        <f t="shared" si="0"/>
        <v>0</v>
      </c>
      <c r="AO29" s="48"/>
    </row>
    <row r="30" spans="1:41">
      <c r="A30" s="49" t="s">
        <v>678</v>
      </c>
      <c r="B30" s="56" t="s">
        <v>802</v>
      </c>
      <c r="C30" s="50" t="s">
        <v>706</v>
      </c>
      <c r="D30" s="50" t="s">
        <v>748</v>
      </c>
      <c r="E30" s="49">
        <v>2004</v>
      </c>
      <c r="F30" s="49"/>
      <c r="G30" s="50" t="s">
        <v>37</v>
      </c>
      <c r="H30" s="54" t="str">
        <f>IF(ArticleTab[Study Country]="Multiple","Multiple",INDEX(Country_Tab[Region],MATCH(ArticleTab[Study Country],Country_Tab[Economy],0)))</f>
        <v>South Asia</v>
      </c>
      <c r="I30" s="54" t="str">
        <f>IF(ArticleTab[Study Country]="Multiple","Multiple",INDEX(Country_Tab[Income group],MATCH(ArticleTab[Study Country],Country_Tab[Economy],0)))</f>
        <v>Lower middle income</v>
      </c>
      <c r="J30" s="50" t="s">
        <v>831</v>
      </c>
      <c r="K30" s="50" t="s">
        <v>880</v>
      </c>
      <c r="L30" s="49"/>
      <c r="M30" s="50" t="s">
        <v>833</v>
      </c>
      <c r="N30" s="49"/>
      <c r="O30" s="54"/>
      <c r="P30" s="54"/>
      <c r="Q30" s="49"/>
      <c r="R30" s="49"/>
      <c r="S30" s="50" t="s">
        <v>572</v>
      </c>
      <c r="T30" s="49">
        <v>1997</v>
      </c>
      <c r="U30" s="49"/>
      <c r="V30" s="49"/>
      <c r="W30" s="49"/>
      <c r="X30" s="49"/>
      <c r="Y30" s="49"/>
      <c r="Z30" s="49"/>
      <c r="AA30" s="49"/>
      <c r="AB30" s="48"/>
      <c r="AC30" s="48"/>
      <c r="AD30" s="48"/>
      <c r="AE30" s="48"/>
      <c r="AF30" s="48"/>
      <c r="AG30" s="49"/>
      <c r="AH30" s="48"/>
      <c r="AI30" s="48"/>
      <c r="AJ30" s="49"/>
      <c r="AK30" s="49"/>
      <c r="AL30" s="54"/>
      <c r="AM30" s="49"/>
      <c r="AN30" s="54">
        <f t="shared" si="0"/>
        <v>0</v>
      </c>
      <c r="AO30" s="48"/>
    </row>
    <row r="31" spans="1:41">
      <c r="A31" s="49" t="s">
        <v>678</v>
      </c>
      <c r="B31" s="56" t="s">
        <v>803</v>
      </c>
      <c r="C31" s="50" t="s">
        <v>707</v>
      </c>
      <c r="D31" s="50" t="s">
        <v>749</v>
      </c>
      <c r="E31" s="49">
        <v>2004</v>
      </c>
      <c r="F31" s="49"/>
      <c r="G31" s="50" t="s">
        <v>349</v>
      </c>
      <c r="H31" s="54" t="str">
        <f>IF(ArticleTab[Study Country]="Multiple","Multiple",INDEX(Country_Tab[Region],MATCH(ArticleTab[Study Country],Country_Tab[Economy],0)))</f>
        <v>Sub-Saharan Africa</v>
      </c>
      <c r="I31" s="54" t="str">
        <f>IF(ArticleTab[Study Country]="Multiple","Multiple",INDEX(Country_Tab[Income group],MATCH(ArticleTab[Study Country],Country_Tab[Economy],0)))</f>
        <v>Low income</v>
      </c>
      <c r="J31" s="50" t="s">
        <v>856</v>
      </c>
      <c r="K31" s="50" t="s">
        <v>863</v>
      </c>
      <c r="L31" s="49"/>
      <c r="M31" s="50" t="s">
        <v>833</v>
      </c>
      <c r="N31" s="49"/>
      <c r="O31" s="54"/>
      <c r="P31" s="54"/>
      <c r="Q31" s="49"/>
      <c r="R31" s="49"/>
      <c r="S31" s="50" t="s">
        <v>572</v>
      </c>
      <c r="T31" s="49">
        <v>2002</v>
      </c>
      <c r="U31" s="49"/>
      <c r="V31" s="49"/>
      <c r="W31" s="49"/>
      <c r="X31" s="49"/>
      <c r="Y31" s="49"/>
      <c r="Z31" s="49"/>
      <c r="AA31" s="49"/>
      <c r="AB31" s="48"/>
      <c r="AC31" s="48"/>
      <c r="AD31" s="48"/>
      <c r="AE31" s="48"/>
      <c r="AF31" s="48"/>
      <c r="AG31" s="49"/>
      <c r="AH31" s="48"/>
      <c r="AI31" s="48"/>
      <c r="AJ31" s="49"/>
      <c r="AK31" s="49"/>
      <c r="AL31" s="54"/>
      <c r="AM31" s="49"/>
      <c r="AN31" s="54">
        <f t="shared" si="0"/>
        <v>0</v>
      </c>
      <c r="AO31" s="48"/>
    </row>
    <row r="32" spans="1:41">
      <c r="A32" s="49" t="s">
        <v>678</v>
      </c>
      <c r="B32" s="56" t="s">
        <v>804</v>
      </c>
      <c r="C32" s="50" t="s">
        <v>708</v>
      </c>
      <c r="D32" s="50" t="s">
        <v>723</v>
      </c>
      <c r="E32" s="49">
        <v>2004</v>
      </c>
      <c r="F32" s="49"/>
      <c r="G32" s="50" t="s">
        <v>416</v>
      </c>
      <c r="H32" s="54" t="str">
        <f>IF(ArticleTab[Study Country]="Multiple","Multiple",INDEX(Country_Tab[Region],MATCH(ArticleTab[Study Country],Country_Tab[Economy],0)))</f>
        <v>Sub-Saharan Africa</v>
      </c>
      <c r="I32" s="54" t="str">
        <f>IF(ArticleTab[Study Country]="Multiple","Multiple",INDEX(Country_Tab[Income group],MATCH(ArticleTab[Study Country],Country_Tab[Economy],0)))</f>
        <v>Low income</v>
      </c>
      <c r="J32" s="50" t="s">
        <v>831</v>
      </c>
      <c r="K32" s="50" t="s">
        <v>880</v>
      </c>
      <c r="L32" s="49"/>
      <c r="M32" s="50" t="s">
        <v>833</v>
      </c>
      <c r="N32" s="49"/>
      <c r="O32" s="54"/>
      <c r="P32" s="54"/>
      <c r="Q32" s="49"/>
      <c r="R32" s="49"/>
      <c r="S32" s="50" t="s">
        <v>572</v>
      </c>
      <c r="T32" s="49">
        <v>2000</v>
      </c>
      <c r="U32" s="49"/>
      <c r="V32" s="49"/>
      <c r="W32" s="49"/>
      <c r="X32" s="49"/>
      <c r="Y32" s="49"/>
      <c r="Z32" s="49"/>
      <c r="AA32" s="49"/>
      <c r="AB32" s="48"/>
      <c r="AC32" s="48"/>
      <c r="AD32" s="48"/>
      <c r="AE32" s="48"/>
      <c r="AF32" s="48"/>
      <c r="AG32" s="49"/>
      <c r="AH32" s="48"/>
      <c r="AI32" s="48"/>
      <c r="AJ32" s="49"/>
      <c r="AK32" s="49"/>
      <c r="AL32" s="54"/>
      <c r="AM32" s="49"/>
      <c r="AN32" s="54">
        <f t="shared" si="0"/>
        <v>0</v>
      </c>
      <c r="AO32" s="48"/>
    </row>
    <row r="33" spans="1:41">
      <c r="A33" s="49" t="s">
        <v>678</v>
      </c>
      <c r="B33" s="56" t="s">
        <v>805</v>
      </c>
      <c r="C33" s="50" t="s">
        <v>709</v>
      </c>
      <c r="D33" s="50" t="s">
        <v>750</v>
      </c>
      <c r="E33" s="49">
        <v>2003</v>
      </c>
      <c r="F33" s="49"/>
      <c r="G33" s="50" t="s">
        <v>37</v>
      </c>
      <c r="H33" s="54" t="str">
        <f>IF(ArticleTab[Study Country]="Multiple","Multiple",INDEX(Country_Tab[Region],MATCH(ArticleTab[Study Country],Country_Tab[Economy],0)))</f>
        <v>South Asia</v>
      </c>
      <c r="I33" s="54" t="str">
        <f>IF(ArticleTab[Study Country]="Multiple","Multiple",INDEX(Country_Tab[Income group],MATCH(ArticleTab[Study Country],Country_Tab[Economy],0)))</f>
        <v>Lower middle income</v>
      </c>
      <c r="J33" s="50" t="s">
        <v>831</v>
      </c>
      <c r="K33" s="50" t="s">
        <v>950</v>
      </c>
      <c r="L33" s="49"/>
      <c r="M33" s="50" t="s">
        <v>860</v>
      </c>
      <c r="N33" s="49"/>
      <c r="O33" s="54"/>
      <c r="P33" s="54"/>
      <c r="Q33" s="49"/>
      <c r="R33" s="49"/>
      <c r="S33" s="50" t="s">
        <v>572</v>
      </c>
      <c r="T33" s="49">
        <v>1998</v>
      </c>
      <c r="U33" s="49"/>
      <c r="V33" s="49"/>
      <c r="W33" s="49"/>
      <c r="X33" s="49"/>
      <c r="Y33" s="49"/>
      <c r="Z33" s="49"/>
      <c r="AA33" s="49"/>
      <c r="AB33" s="48"/>
      <c r="AC33" s="48"/>
      <c r="AD33" s="48"/>
      <c r="AE33" s="48"/>
      <c r="AF33" s="48"/>
      <c r="AG33" s="49"/>
      <c r="AH33" s="48"/>
      <c r="AI33" s="48"/>
      <c r="AJ33" s="49"/>
      <c r="AK33" s="49"/>
      <c r="AL33" s="54"/>
      <c r="AM33" s="49"/>
      <c r="AN33" s="54">
        <f t="shared" si="0"/>
        <v>0</v>
      </c>
      <c r="AO33" s="48"/>
    </row>
    <row r="34" spans="1:41">
      <c r="A34" s="49" t="s">
        <v>678</v>
      </c>
      <c r="B34" s="56" t="s">
        <v>806</v>
      </c>
      <c r="C34" s="50" t="s">
        <v>710</v>
      </c>
      <c r="D34" s="50" t="s">
        <v>751</v>
      </c>
      <c r="E34" s="49">
        <v>2003</v>
      </c>
      <c r="F34" s="49"/>
      <c r="G34" s="65" t="s">
        <v>526</v>
      </c>
      <c r="H34" s="54" t="str">
        <f>IF(ArticleTab[Study Country]="Multiple","Multiple",INDEX(Country_Tab[Region],MATCH(ArticleTab[Study Country],Country_Tab[Economy],0)))</f>
        <v>East Asia &amp; Pacific</v>
      </c>
      <c r="I34" s="54" t="str">
        <f>IF(ArticleTab[Study Country]="Multiple","Multiple",INDEX(Country_Tab[Income group],MATCH(ArticleTab[Study Country],Country_Tab[Economy],0)))</f>
        <v>Upper middle income</v>
      </c>
      <c r="J34" s="50" t="s">
        <v>831</v>
      </c>
      <c r="K34" s="50" t="s">
        <v>832</v>
      </c>
      <c r="L34" s="49"/>
      <c r="M34" s="50" t="s">
        <v>860</v>
      </c>
      <c r="N34" s="49"/>
      <c r="O34" s="54"/>
      <c r="P34" s="54"/>
      <c r="Q34" s="49"/>
      <c r="R34" s="49"/>
      <c r="S34" s="50" t="s">
        <v>526</v>
      </c>
      <c r="T34" s="49">
        <v>2000</v>
      </c>
      <c r="U34" s="49"/>
      <c r="V34" s="49"/>
      <c r="W34" s="49"/>
      <c r="X34" s="49"/>
      <c r="Y34" s="49"/>
      <c r="Z34" s="49"/>
      <c r="AA34" s="49"/>
      <c r="AB34" s="48"/>
      <c r="AC34" s="48"/>
      <c r="AD34" s="48"/>
      <c r="AE34" s="48"/>
      <c r="AF34" s="48"/>
      <c r="AG34" s="49"/>
      <c r="AH34" s="48"/>
      <c r="AI34" s="48"/>
      <c r="AJ34" s="49"/>
      <c r="AK34" s="49"/>
      <c r="AL34" s="54"/>
      <c r="AM34" s="49"/>
      <c r="AN34" s="54">
        <f t="shared" si="0"/>
        <v>0</v>
      </c>
      <c r="AO34" s="48"/>
    </row>
    <row r="35" spans="1:41">
      <c r="A35" s="49" t="s">
        <v>678</v>
      </c>
      <c r="B35" s="56" t="s">
        <v>807</v>
      </c>
      <c r="C35" s="50" t="s">
        <v>711</v>
      </c>
      <c r="D35" s="50" t="s">
        <v>728</v>
      </c>
      <c r="E35" s="49">
        <v>2003</v>
      </c>
      <c r="F35" s="49"/>
      <c r="G35" s="50" t="s">
        <v>524</v>
      </c>
      <c r="H35" s="54" t="str">
        <f>IF(ArticleTab[Study Country]="Multiple","Multiple",INDEX(Country_Tab[Region],MATCH(ArticleTab[Study Country],Country_Tab[Economy],0)))</f>
        <v>Sub-Saharan Africa</v>
      </c>
      <c r="I35" s="54" t="str">
        <f>IF(ArticleTab[Study Country]="Multiple","Multiple",INDEX(Country_Tab[Income group],MATCH(ArticleTab[Study Country],Country_Tab[Economy],0)))</f>
        <v>Low income</v>
      </c>
      <c r="J35" s="50" t="s">
        <v>831</v>
      </c>
      <c r="K35" s="50" t="s">
        <v>863</v>
      </c>
      <c r="L35" s="49"/>
      <c r="M35" s="50" t="s">
        <v>833</v>
      </c>
      <c r="N35" s="49"/>
      <c r="O35" s="54"/>
      <c r="P35" s="54"/>
      <c r="Q35" s="49"/>
      <c r="R35" s="49"/>
      <c r="S35" s="50" t="s">
        <v>572</v>
      </c>
      <c r="T35" s="49">
        <v>2000</v>
      </c>
      <c r="U35" s="49"/>
      <c r="V35" s="49"/>
      <c r="W35" s="49"/>
      <c r="X35" s="49"/>
      <c r="Y35" s="49"/>
      <c r="Z35" s="49"/>
      <c r="AA35" s="49"/>
      <c r="AB35" s="48"/>
      <c r="AC35" s="48"/>
      <c r="AD35" s="48"/>
      <c r="AE35" s="48"/>
      <c r="AF35" s="48"/>
      <c r="AG35" s="49"/>
      <c r="AH35" s="48"/>
      <c r="AI35" s="48"/>
      <c r="AJ35" s="49"/>
      <c r="AK35" s="49"/>
      <c r="AL35" s="54"/>
      <c r="AM35" s="49"/>
      <c r="AN35" s="54">
        <f t="shared" si="0"/>
        <v>0</v>
      </c>
      <c r="AO35" s="48"/>
    </row>
    <row r="36" spans="1:41">
      <c r="A36" s="49" t="s">
        <v>678</v>
      </c>
      <c r="B36" s="56" t="s">
        <v>808</v>
      </c>
      <c r="C36" s="50" t="s">
        <v>712</v>
      </c>
      <c r="D36" s="50" t="s">
        <v>737</v>
      </c>
      <c r="E36" s="49">
        <v>2003</v>
      </c>
      <c r="F36" s="49"/>
      <c r="G36" s="50" t="s">
        <v>349</v>
      </c>
      <c r="H36" s="54" t="str">
        <f>IF(ArticleTab[Study Country]="Multiple","Multiple",INDEX(Country_Tab[Region],MATCH(ArticleTab[Study Country],Country_Tab[Economy],0)))</f>
        <v>Sub-Saharan Africa</v>
      </c>
      <c r="I36" s="54" t="str">
        <f>IF(ArticleTab[Study Country]="Multiple","Multiple",INDEX(Country_Tab[Income group],MATCH(ArticleTab[Study Country],Country_Tab[Economy],0)))</f>
        <v>Low income</v>
      </c>
      <c r="J36" s="50" t="s">
        <v>831</v>
      </c>
      <c r="K36" s="50" t="s">
        <v>863</v>
      </c>
      <c r="L36" s="49"/>
      <c r="M36" s="50" t="s">
        <v>833</v>
      </c>
      <c r="N36" s="49"/>
      <c r="O36" s="54"/>
      <c r="P36" s="54"/>
      <c r="Q36" s="49"/>
      <c r="R36" s="49"/>
      <c r="S36" s="50" t="s">
        <v>572</v>
      </c>
      <c r="T36" s="49">
        <v>1996</v>
      </c>
      <c r="U36" s="49"/>
      <c r="V36" s="49"/>
      <c r="W36" s="49"/>
      <c r="X36" s="49"/>
      <c r="Y36" s="49"/>
      <c r="Z36" s="49"/>
      <c r="AA36" s="49"/>
      <c r="AB36" s="48"/>
      <c r="AC36" s="48"/>
      <c r="AD36" s="48"/>
      <c r="AE36" s="48"/>
      <c r="AF36" s="48"/>
      <c r="AG36" s="49"/>
      <c r="AH36" s="48"/>
      <c r="AI36" s="48"/>
      <c r="AJ36" s="49"/>
      <c r="AK36" s="49"/>
      <c r="AL36" s="54"/>
      <c r="AM36" s="49"/>
      <c r="AN36" s="54">
        <f t="shared" si="0"/>
        <v>0</v>
      </c>
      <c r="AO36" s="48"/>
    </row>
    <row r="37" spans="1:41">
      <c r="A37" s="49" t="s">
        <v>678</v>
      </c>
      <c r="B37" s="56" t="s">
        <v>809</v>
      </c>
      <c r="C37" s="50" t="s">
        <v>713</v>
      </c>
      <c r="D37" s="50" t="s">
        <v>752</v>
      </c>
      <c r="E37" s="49">
        <v>2003</v>
      </c>
      <c r="F37" s="49"/>
      <c r="G37" s="50" t="s">
        <v>570</v>
      </c>
      <c r="H37" s="54" t="str">
        <f>IF(ArticleTab[Study Country]="Multiple","Multiple",INDEX(Country_Tab[Region],MATCH(ArticleTab[Study Country],Country_Tab[Economy],0)))</f>
        <v>Sub-Saharan Africa</v>
      </c>
      <c r="I37" s="54" t="str">
        <f>IF(ArticleTab[Study Country]="Multiple","Multiple",INDEX(Country_Tab[Income group],MATCH(ArticleTab[Study Country],Country_Tab[Economy],0)))</f>
        <v>Low income</v>
      </c>
      <c r="J37" s="50" t="s">
        <v>856</v>
      </c>
      <c r="K37" s="50" t="s">
        <v>950</v>
      </c>
      <c r="L37" s="49"/>
      <c r="M37" s="50" t="s">
        <v>833</v>
      </c>
      <c r="N37" s="49"/>
      <c r="O37" s="54"/>
      <c r="P37" s="54"/>
      <c r="Q37" s="49"/>
      <c r="R37" s="49"/>
      <c r="S37" s="50" t="s">
        <v>570</v>
      </c>
      <c r="T37" s="49">
        <v>1999</v>
      </c>
      <c r="U37" s="49"/>
      <c r="V37" s="49"/>
      <c r="W37" s="49"/>
      <c r="X37" s="49"/>
      <c r="Y37" s="49"/>
      <c r="Z37" s="49"/>
      <c r="AA37" s="49"/>
      <c r="AB37" s="48"/>
      <c r="AC37" s="48"/>
      <c r="AD37" s="48"/>
      <c r="AE37" s="48"/>
      <c r="AF37" s="48"/>
      <c r="AG37" s="49"/>
      <c r="AH37" s="48"/>
      <c r="AI37" s="48"/>
      <c r="AJ37" s="49"/>
      <c r="AK37" s="49"/>
      <c r="AL37" s="54"/>
      <c r="AM37" s="49"/>
      <c r="AN37" s="54">
        <f t="shared" si="0"/>
        <v>0</v>
      </c>
      <c r="AO37" s="48"/>
    </row>
    <row r="38" spans="1:41">
      <c r="A38" s="49" t="s">
        <v>678</v>
      </c>
      <c r="B38" s="56" t="s">
        <v>810</v>
      </c>
      <c r="C38" s="50" t="s">
        <v>714</v>
      </c>
      <c r="D38" s="50" t="s">
        <v>753</v>
      </c>
      <c r="E38" s="49">
        <v>2002</v>
      </c>
      <c r="F38" s="49"/>
      <c r="G38" s="50" t="s">
        <v>349</v>
      </c>
      <c r="H38" s="54" t="str">
        <f>IF(ArticleTab[Study Country]="Multiple","Multiple",INDEX(Country_Tab[Region],MATCH(ArticleTab[Study Country],Country_Tab[Economy],0)))</f>
        <v>Sub-Saharan Africa</v>
      </c>
      <c r="I38" s="54" t="str">
        <f>IF(ArticleTab[Study Country]="Multiple","Multiple",INDEX(Country_Tab[Income group],MATCH(ArticleTab[Study Country],Country_Tab[Economy],0)))</f>
        <v>Low income</v>
      </c>
      <c r="J38" s="50" t="s">
        <v>856</v>
      </c>
      <c r="K38" s="50" t="s">
        <v>880</v>
      </c>
      <c r="L38" s="49"/>
      <c r="M38" s="50" t="s">
        <v>922</v>
      </c>
      <c r="N38" s="49"/>
      <c r="O38" s="54"/>
      <c r="P38" s="54"/>
      <c r="Q38" s="49"/>
      <c r="R38" s="49"/>
      <c r="S38" s="50" t="s">
        <v>572</v>
      </c>
      <c r="T38" s="49">
        <v>2000</v>
      </c>
      <c r="U38" s="49"/>
      <c r="V38" s="49"/>
      <c r="W38" s="49"/>
      <c r="X38" s="49"/>
      <c r="Y38" s="49"/>
      <c r="Z38" s="49"/>
      <c r="AA38" s="49"/>
      <c r="AB38" s="48"/>
      <c r="AC38" s="48"/>
      <c r="AD38" s="48"/>
      <c r="AE38" s="48"/>
      <c r="AF38" s="48"/>
      <c r="AG38" s="49"/>
      <c r="AH38" s="48"/>
      <c r="AI38" s="48"/>
      <c r="AJ38" s="49"/>
      <c r="AK38" s="49"/>
      <c r="AL38" s="54"/>
      <c r="AM38" s="49"/>
      <c r="AN38" s="54">
        <f t="shared" si="0"/>
        <v>0</v>
      </c>
      <c r="AO38" s="48"/>
    </row>
    <row r="39" spans="1:41">
      <c r="A39" s="49" t="s">
        <v>678</v>
      </c>
      <c r="B39" s="56" t="s">
        <v>811</v>
      </c>
      <c r="C39" s="50" t="s">
        <v>715</v>
      </c>
      <c r="D39" s="50" t="s">
        <v>753</v>
      </c>
      <c r="E39" s="49">
        <v>2002</v>
      </c>
      <c r="F39" s="49"/>
      <c r="G39" s="50" t="s">
        <v>349</v>
      </c>
      <c r="H39" s="54" t="str">
        <f>IF(ArticleTab[Study Country]="Multiple","Multiple",INDEX(Country_Tab[Region],MATCH(ArticleTab[Study Country],Country_Tab[Economy],0)))</f>
        <v>Sub-Saharan Africa</v>
      </c>
      <c r="I39" s="54" t="str">
        <f>IF(ArticleTab[Study Country]="Multiple","Multiple",INDEX(Country_Tab[Income group],MATCH(ArticleTab[Study Country],Country_Tab[Economy],0)))</f>
        <v>Low income</v>
      </c>
      <c r="J39" s="50" t="s">
        <v>856</v>
      </c>
      <c r="K39" s="50" t="s">
        <v>863</v>
      </c>
      <c r="L39" s="49"/>
      <c r="M39" s="50" t="s">
        <v>833</v>
      </c>
      <c r="N39" s="49"/>
      <c r="O39" s="54"/>
      <c r="P39" s="54"/>
      <c r="Q39" s="49"/>
      <c r="R39" s="49"/>
      <c r="S39" s="50" t="s">
        <v>572</v>
      </c>
      <c r="T39" s="49">
        <v>2001</v>
      </c>
      <c r="U39" s="49"/>
      <c r="V39" s="49"/>
      <c r="W39" s="49"/>
      <c r="X39" s="49"/>
      <c r="Y39" s="49"/>
      <c r="Z39" s="49"/>
      <c r="AA39" s="49"/>
      <c r="AB39" s="48"/>
      <c r="AC39" s="48"/>
      <c r="AD39" s="48"/>
      <c r="AE39" s="48"/>
      <c r="AF39" s="48"/>
      <c r="AG39" s="49"/>
      <c r="AH39" s="48"/>
      <c r="AI39" s="48"/>
      <c r="AJ39" s="49"/>
      <c r="AK39" s="49"/>
      <c r="AL39" s="54"/>
      <c r="AM39" s="49"/>
      <c r="AN39" s="54">
        <f t="shared" ref="AN39:AN70" si="1">IF(J39="CEA",AA39+AB39+AC39+AD39+AE39*0.5+AF39*0.5+AG39*0.5+AH39*0.5+AJ39*0.5+AI39*0.5+AK39+AL39+AM39,(10/9)*(AA39+AB39+AC39+AD39+AE39+AG39+0.5*AI39+0.5*AJ39+AL39+AM39))</f>
        <v>0</v>
      </c>
      <c r="AO39" s="48"/>
    </row>
    <row r="40" spans="1:41">
      <c r="A40" s="49" t="s">
        <v>678</v>
      </c>
      <c r="B40" s="56" t="s">
        <v>812</v>
      </c>
      <c r="C40" s="50" t="s">
        <v>716</v>
      </c>
      <c r="D40" s="50" t="s">
        <v>754</v>
      </c>
      <c r="E40" s="49">
        <v>2002</v>
      </c>
      <c r="F40" s="49"/>
      <c r="G40" s="50" t="s">
        <v>494</v>
      </c>
      <c r="H40" s="54" t="str">
        <f>IF(ArticleTab[Study Country]="Multiple","Multiple",INDEX(Country_Tab[Region],MATCH(ArticleTab[Study Country],Country_Tab[Economy],0)))</f>
        <v>Sub-Saharan Africa</v>
      </c>
      <c r="I40" s="54" t="str">
        <f>IF(ArticleTab[Study Country]="Multiple","Multiple",INDEX(Country_Tab[Income group],MATCH(ArticleTab[Study Country],Country_Tab[Economy],0)))</f>
        <v>Upper middle income</v>
      </c>
      <c r="J40" s="50" t="s">
        <v>856</v>
      </c>
      <c r="K40" s="50" t="s">
        <v>950</v>
      </c>
      <c r="L40" s="49"/>
      <c r="M40" s="50" t="s">
        <v>833</v>
      </c>
      <c r="N40" s="49"/>
      <c r="O40" s="54"/>
      <c r="P40" s="54"/>
      <c r="Q40" s="49"/>
      <c r="R40" s="49"/>
      <c r="S40" s="50" t="s">
        <v>572</v>
      </c>
      <c r="T40" s="49">
        <v>1997</v>
      </c>
      <c r="U40" s="49"/>
      <c r="V40" s="49"/>
      <c r="W40" s="49"/>
      <c r="X40" s="49"/>
      <c r="Y40" s="49"/>
      <c r="Z40" s="49"/>
      <c r="AA40" s="49"/>
      <c r="AB40" s="48"/>
      <c r="AC40" s="48"/>
      <c r="AD40" s="48"/>
      <c r="AE40" s="48"/>
      <c r="AF40" s="48"/>
      <c r="AG40" s="49"/>
      <c r="AH40" s="48"/>
      <c r="AI40" s="48"/>
      <c r="AJ40" s="49"/>
      <c r="AK40" s="49"/>
      <c r="AL40" s="54"/>
      <c r="AM40" s="49"/>
      <c r="AN40" s="54">
        <f t="shared" si="1"/>
        <v>0</v>
      </c>
      <c r="AO40" s="48"/>
    </row>
    <row r="41" spans="1:41">
      <c r="A41" s="49" t="s">
        <v>678</v>
      </c>
      <c r="B41" s="56" t="s">
        <v>813</v>
      </c>
      <c r="C41" s="50" t="s">
        <v>717</v>
      </c>
      <c r="D41" s="50" t="s">
        <v>755</v>
      </c>
      <c r="E41" s="49">
        <v>2001</v>
      </c>
      <c r="F41" s="49"/>
      <c r="G41" s="50" t="s">
        <v>526</v>
      </c>
      <c r="H41" s="54" t="str">
        <f>IF(ArticleTab[Study Country]="Multiple","Multiple",INDEX(Country_Tab[Region],MATCH(ArticleTab[Study Country],Country_Tab[Economy],0)))</f>
        <v>East Asia &amp; Pacific</v>
      </c>
      <c r="I41" s="54" t="str">
        <f>IF(ArticleTab[Study Country]="Multiple","Multiple",INDEX(Country_Tab[Income group],MATCH(ArticleTab[Study Country],Country_Tab[Economy],0)))</f>
        <v>Upper middle income</v>
      </c>
      <c r="J41" s="50" t="s">
        <v>831</v>
      </c>
      <c r="K41" s="50" t="s">
        <v>969</v>
      </c>
      <c r="L41" s="49"/>
      <c r="M41" s="50" t="s">
        <v>833</v>
      </c>
      <c r="N41" s="49"/>
      <c r="O41" s="54"/>
      <c r="P41" s="54"/>
      <c r="Q41" s="49"/>
      <c r="R41" s="49"/>
      <c r="S41" s="50" t="s">
        <v>572</v>
      </c>
      <c r="T41" s="49">
        <v>1994</v>
      </c>
      <c r="U41" s="49"/>
      <c r="V41" s="49"/>
      <c r="W41" s="49"/>
      <c r="X41" s="49"/>
      <c r="Y41" s="49"/>
      <c r="Z41" s="49"/>
      <c r="AA41" s="49"/>
      <c r="AB41" s="48"/>
      <c r="AC41" s="48"/>
      <c r="AD41" s="48"/>
      <c r="AE41" s="48"/>
      <c r="AF41" s="48"/>
      <c r="AG41" s="49"/>
      <c r="AH41" s="48"/>
      <c r="AI41" s="48"/>
      <c r="AJ41" s="49"/>
      <c r="AK41" s="49"/>
      <c r="AL41" s="54"/>
      <c r="AM41" s="49"/>
      <c r="AN41" s="54">
        <f t="shared" si="1"/>
        <v>0</v>
      </c>
      <c r="AO41" s="48"/>
    </row>
    <row r="42" spans="1:41">
      <c r="A42" s="49" t="s">
        <v>678</v>
      </c>
      <c r="B42" s="56" t="s">
        <v>814</v>
      </c>
      <c r="C42" s="50" t="s">
        <v>718</v>
      </c>
      <c r="D42" s="50" t="s">
        <v>743</v>
      </c>
      <c r="E42" s="49">
        <v>2001</v>
      </c>
      <c r="F42" s="49"/>
      <c r="G42" s="50" t="s">
        <v>599</v>
      </c>
      <c r="H42" s="51" t="s">
        <v>599</v>
      </c>
      <c r="I42" s="51" t="s">
        <v>857</v>
      </c>
      <c r="J42" s="50" t="s">
        <v>831</v>
      </c>
      <c r="K42" s="50" t="s">
        <v>850</v>
      </c>
      <c r="L42" s="49"/>
      <c r="M42" s="50" t="s">
        <v>833</v>
      </c>
      <c r="N42" s="49"/>
      <c r="O42" s="54"/>
      <c r="P42" s="54"/>
      <c r="Q42" s="49"/>
      <c r="R42" s="49"/>
      <c r="S42" s="50" t="s">
        <v>572</v>
      </c>
      <c r="T42" s="49">
        <v>1995</v>
      </c>
      <c r="U42" s="49"/>
      <c r="V42" s="49"/>
      <c r="W42" s="49"/>
      <c r="X42" s="49"/>
      <c r="Y42" s="49"/>
      <c r="Z42" s="49"/>
      <c r="AA42" s="49"/>
      <c r="AB42" s="48"/>
      <c r="AC42" s="48"/>
      <c r="AD42" s="48"/>
      <c r="AE42" s="48"/>
      <c r="AF42" s="48"/>
      <c r="AG42" s="49"/>
      <c r="AH42" s="48"/>
      <c r="AI42" s="48"/>
      <c r="AJ42" s="49"/>
      <c r="AK42" s="49"/>
      <c r="AL42" s="54"/>
      <c r="AM42" s="49"/>
      <c r="AN42" s="54">
        <f t="shared" si="1"/>
        <v>0</v>
      </c>
      <c r="AO42" s="48"/>
    </row>
    <row r="43" spans="1:41">
      <c r="A43" s="49" t="s">
        <v>678</v>
      </c>
      <c r="B43" s="56" t="s">
        <v>815</v>
      </c>
      <c r="C43" s="50" t="s">
        <v>719</v>
      </c>
      <c r="D43" s="50" t="s">
        <v>743</v>
      </c>
      <c r="E43" s="49">
        <v>2001</v>
      </c>
      <c r="F43" s="49"/>
      <c r="G43" s="50" t="s">
        <v>494</v>
      </c>
      <c r="H43" s="54" t="str">
        <f>IF(ArticleTab[Study Country]="Multiple","Multiple",INDEX(Country_Tab[Region],MATCH(ArticleTab[Study Country],Country_Tab[Economy],0)))</f>
        <v>Sub-Saharan Africa</v>
      </c>
      <c r="I43" s="54" t="str">
        <f>IF(ArticleTab[Study Country]="Multiple","Multiple",INDEX(Country_Tab[Income group],MATCH(ArticleTab[Study Country],Country_Tab[Economy],0)))</f>
        <v>Upper middle income</v>
      </c>
      <c r="J43" s="50" t="s">
        <v>831</v>
      </c>
      <c r="K43" s="50" t="s">
        <v>969</v>
      </c>
      <c r="L43" s="49"/>
      <c r="M43" s="50" t="s">
        <v>833</v>
      </c>
      <c r="N43" s="49"/>
      <c r="O43" s="54"/>
      <c r="P43" s="54"/>
      <c r="Q43" s="49"/>
      <c r="R43" s="49"/>
      <c r="S43" s="50" t="s">
        <v>572</v>
      </c>
      <c r="T43" s="49">
        <v>1999</v>
      </c>
      <c r="U43" s="49"/>
      <c r="V43" s="49"/>
      <c r="W43" s="49"/>
      <c r="X43" s="49"/>
      <c r="Y43" s="49"/>
      <c r="Z43" s="49"/>
      <c r="AA43" s="49"/>
      <c r="AB43" s="48"/>
      <c r="AC43" s="48"/>
      <c r="AD43" s="48"/>
      <c r="AE43" s="48"/>
      <c r="AF43" s="48"/>
      <c r="AG43" s="49"/>
      <c r="AH43" s="48"/>
      <c r="AI43" s="48"/>
      <c r="AJ43" s="49"/>
      <c r="AK43" s="49"/>
      <c r="AL43" s="54"/>
      <c r="AM43" s="49"/>
      <c r="AN43" s="54">
        <f t="shared" si="1"/>
        <v>0</v>
      </c>
      <c r="AO43" s="48"/>
    </row>
    <row r="44" spans="1:41">
      <c r="A44" s="49" t="s">
        <v>678</v>
      </c>
      <c r="B44" s="56" t="s">
        <v>816</v>
      </c>
      <c r="C44" s="50" t="s">
        <v>720</v>
      </c>
      <c r="D44" s="50" t="s">
        <v>756</v>
      </c>
      <c r="E44" s="49">
        <v>2000</v>
      </c>
      <c r="F44" s="49"/>
      <c r="G44" s="50" t="s">
        <v>524</v>
      </c>
      <c r="H44" s="54" t="str">
        <f>IF(ArticleTab[Study Country]="Multiple","Multiple",INDEX(Country_Tab[Region],MATCH(ArticleTab[Study Country],Country_Tab[Economy],0)))</f>
        <v>Sub-Saharan Africa</v>
      </c>
      <c r="I44" s="54" t="str">
        <f>IF(ArticleTab[Study Country]="Multiple","Multiple",INDEX(Country_Tab[Income group],MATCH(ArticleTab[Study Country],Country_Tab[Economy],0)))</f>
        <v>Low income</v>
      </c>
      <c r="J44" s="50" t="s">
        <v>831</v>
      </c>
      <c r="K44" s="50" t="s">
        <v>589</v>
      </c>
      <c r="L44" s="49"/>
      <c r="M44" s="50" t="s">
        <v>833</v>
      </c>
      <c r="N44" s="49"/>
      <c r="O44" s="54"/>
      <c r="P44" s="54"/>
      <c r="Q44" s="49"/>
      <c r="R44" s="49"/>
      <c r="S44" s="50" t="s">
        <v>572</v>
      </c>
      <c r="T44" s="49">
        <v>1996</v>
      </c>
      <c r="U44" s="49"/>
      <c r="V44" s="49"/>
      <c r="W44" s="49"/>
      <c r="X44" s="49"/>
      <c r="Y44" s="49"/>
      <c r="Z44" s="49"/>
      <c r="AA44" s="49"/>
      <c r="AB44" s="48"/>
      <c r="AC44" s="48"/>
      <c r="AD44" s="48"/>
      <c r="AE44" s="48"/>
      <c r="AF44" s="48"/>
      <c r="AG44" s="49"/>
      <c r="AH44" s="48"/>
      <c r="AI44" s="48"/>
      <c r="AJ44" s="49"/>
      <c r="AK44" s="49"/>
      <c r="AL44" s="54"/>
      <c r="AM44" s="49"/>
      <c r="AN44" s="54">
        <f t="shared" si="1"/>
        <v>0</v>
      </c>
      <c r="AO44" s="48"/>
    </row>
    <row r="45" spans="1:41">
      <c r="A45" s="49" t="s">
        <v>678</v>
      </c>
      <c r="B45" s="56" t="s">
        <v>817</v>
      </c>
      <c r="C45" s="53" t="s">
        <v>757</v>
      </c>
      <c r="D45" s="50" t="s">
        <v>931</v>
      </c>
      <c r="E45" s="49">
        <v>2010</v>
      </c>
      <c r="F45" s="49"/>
      <c r="G45" s="50" t="s">
        <v>416</v>
      </c>
      <c r="H45" s="54" t="str">
        <f>IF(ArticleTab[Study Country]="Multiple","Multiple",INDEX(Country_Tab[Region],MATCH(ArticleTab[Study Country],Country_Tab[Economy],0)))</f>
        <v>Sub-Saharan Africa</v>
      </c>
      <c r="I45" s="54" t="str">
        <f>IF(ArticleTab[Study Country]="Multiple","Multiple",INDEX(Country_Tab[Income group],MATCH(ArticleTab[Study Country],Country_Tab[Economy],0)))</f>
        <v>Low income</v>
      </c>
      <c r="J45" s="50" t="s">
        <v>831</v>
      </c>
      <c r="K45" s="50" t="s">
        <v>850</v>
      </c>
      <c r="L45" s="49"/>
      <c r="M45" s="50" t="s">
        <v>833</v>
      </c>
      <c r="N45" s="49"/>
      <c r="O45" s="54"/>
      <c r="P45" s="54"/>
      <c r="Q45" s="49"/>
      <c r="R45" s="49"/>
      <c r="S45" s="50" t="s">
        <v>572</v>
      </c>
      <c r="T45" s="49">
        <v>2007</v>
      </c>
      <c r="U45" s="49"/>
      <c r="V45" s="49"/>
      <c r="W45" s="49"/>
      <c r="X45" s="49"/>
      <c r="Y45" s="49"/>
      <c r="Z45" s="49"/>
      <c r="AA45" s="49"/>
      <c r="AB45" s="48"/>
      <c r="AC45" s="48"/>
      <c r="AD45" s="48"/>
      <c r="AE45" s="48"/>
      <c r="AF45" s="48"/>
      <c r="AG45" s="49"/>
      <c r="AH45" s="48"/>
      <c r="AI45" s="48"/>
      <c r="AJ45" s="49"/>
      <c r="AK45" s="49"/>
      <c r="AL45" s="54"/>
      <c r="AM45" s="49"/>
      <c r="AN45" s="54">
        <f t="shared" si="1"/>
        <v>0</v>
      </c>
      <c r="AO45" s="48"/>
    </row>
    <row r="46" spans="1:41">
      <c r="A46" s="49" t="s">
        <v>678</v>
      </c>
      <c r="B46" s="56" t="s">
        <v>818</v>
      </c>
      <c r="C46" s="53" t="s">
        <v>758</v>
      </c>
      <c r="D46" s="50" t="s">
        <v>760</v>
      </c>
      <c r="E46" s="49">
        <v>2007</v>
      </c>
      <c r="F46" s="49"/>
      <c r="G46" s="50" t="s">
        <v>857</v>
      </c>
      <c r="H46" s="54" t="str">
        <f>IF(ArticleTab[Study Country]="Multiple","Multiple",INDEX(Country_Tab[Region],MATCH(ArticleTab[Study Country],Country_Tab[Economy],0)))</f>
        <v>Multiple</v>
      </c>
      <c r="I46" s="54" t="str">
        <f>IF(ArticleTab[Study Country]="Multiple","Multiple",INDEX(Country_Tab[Income group],MATCH(ArticleTab[Study Country],Country_Tab[Economy],0)))</f>
        <v>Multiple</v>
      </c>
      <c r="J46" s="50" t="s">
        <v>831</v>
      </c>
      <c r="K46" s="50" t="s">
        <v>863</v>
      </c>
      <c r="L46" s="49"/>
      <c r="M46" s="50" t="s">
        <v>833</v>
      </c>
      <c r="N46" s="49"/>
      <c r="O46" s="54"/>
      <c r="P46" s="54"/>
      <c r="Q46" s="49"/>
      <c r="R46" s="49"/>
      <c r="S46" s="50" t="s">
        <v>572</v>
      </c>
      <c r="T46" s="49">
        <v>2005</v>
      </c>
      <c r="U46" s="49"/>
      <c r="V46" s="49"/>
      <c r="W46" s="49"/>
      <c r="X46" s="49"/>
      <c r="Y46" s="49"/>
      <c r="Z46" s="49"/>
      <c r="AA46" s="49"/>
      <c r="AB46" s="48"/>
      <c r="AC46" s="48"/>
      <c r="AD46" s="48"/>
      <c r="AE46" s="48"/>
      <c r="AF46" s="48"/>
      <c r="AG46" s="49"/>
      <c r="AH46" s="48"/>
      <c r="AI46" s="48"/>
      <c r="AJ46" s="49"/>
      <c r="AK46" s="49"/>
      <c r="AL46" s="54"/>
      <c r="AM46" s="49"/>
      <c r="AN46" s="54">
        <f t="shared" si="1"/>
        <v>0</v>
      </c>
      <c r="AO46" s="48"/>
    </row>
    <row r="47" spans="1:41">
      <c r="A47" s="49" t="s">
        <v>678</v>
      </c>
      <c r="B47" s="56" t="s">
        <v>819</v>
      </c>
      <c r="C47" s="53" t="s">
        <v>759</v>
      </c>
      <c r="D47" s="50" t="s">
        <v>761</v>
      </c>
      <c r="E47" s="49">
        <v>2002</v>
      </c>
      <c r="F47" s="49"/>
      <c r="G47" s="50" t="s">
        <v>239</v>
      </c>
      <c r="H47" s="54" t="str">
        <f>IF(ArticleTab[Study Country]="Multiple","Multiple",INDEX(Country_Tab[Region],MATCH(ArticleTab[Study Country],Country_Tab[Economy],0)))</f>
        <v>Latin America &amp; Caribbean</v>
      </c>
      <c r="I47" s="54" t="str">
        <f>IF(ArticleTab[Study Country]="Multiple","Multiple",INDEX(Country_Tab[Income group],MATCH(ArticleTab[Study Country],Country_Tab[Economy],0)))</f>
        <v>Upper middle income</v>
      </c>
      <c r="J47" s="50" t="s">
        <v>856</v>
      </c>
      <c r="K47" s="50" t="s">
        <v>863</v>
      </c>
      <c r="L47" s="49"/>
      <c r="M47" s="50" t="s">
        <v>833</v>
      </c>
      <c r="N47" s="49"/>
      <c r="O47" s="54"/>
      <c r="P47" s="54"/>
      <c r="Q47" s="49"/>
      <c r="R47" s="49"/>
      <c r="S47" s="50" t="s">
        <v>572</v>
      </c>
      <c r="T47" s="49">
        <v>2001</v>
      </c>
      <c r="U47" s="49"/>
      <c r="V47" s="49"/>
      <c r="W47" s="49"/>
      <c r="X47" s="49"/>
      <c r="Y47" s="49"/>
      <c r="Z47" s="49"/>
      <c r="AA47" s="49"/>
      <c r="AB47" s="48"/>
      <c r="AC47" s="48"/>
      <c r="AD47" s="48"/>
      <c r="AE47" s="48"/>
      <c r="AF47" s="48"/>
      <c r="AG47" s="49"/>
      <c r="AH47" s="48"/>
      <c r="AI47" s="48"/>
      <c r="AJ47" s="49"/>
      <c r="AK47" s="49"/>
      <c r="AL47" s="54"/>
      <c r="AM47" s="49"/>
      <c r="AN47" s="54">
        <f t="shared" si="1"/>
        <v>0</v>
      </c>
      <c r="AO47" s="48"/>
    </row>
    <row r="48" spans="1:41">
      <c r="A48" s="49" t="s">
        <v>678</v>
      </c>
      <c r="B48" s="56" t="s">
        <v>820</v>
      </c>
      <c r="C48" s="53" t="s">
        <v>762</v>
      </c>
      <c r="D48" s="50" t="s">
        <v>724</v>
      </c>
      <c r="E48" s="49">
        <v>2011</v>
      </c>
      <c r="F48" s="49"/>
      <c r="G48" s="50" t="s">
        <v>857</v>
      </c>
      <c r="H48" s="54" t="str">
        <f>IF(ArticleTab[Study Country]="Multiple","Multiple",INDEX(Country_Tab[Region],MATCH(ArticleTab[Study Country],Country_Tab[Economy],0)))</f>
        <v>Multiple</v>
      </c>
      <c r="I48" s="54" t="str">
        <f>IF(ArticleTab[Study Country]="Multiple","Multiple",INDEX(Country_Tab[Income group],MATCH(ArticleTab[Study Country],Country_Tab[Economy],0)))</f>
        <v>Multiple</v>
      </c>
      <c r="J48" s="50" t="s">
        <v>831</v>
      </c>
      <c r="K48" s="50" t="s">
        <v>950</v>
      </c>
      <c r="L48" s="49"/>
      <c r="M48" s="50" t="s">
        <v>833</v>
      </c>
      <c r="N48" s="49"/>
      <c r="O48" s="54"/>
      <c r="P48" s="54"/>
      <c r="Q48" s="49"/>
      <c r="R48" s="49"/>
      <c r="S48" s="50" t="s">
        <v>572</v>
      </c>
      <c r="T48" s="49">
        <v>2009</v>
      </c>
      <c r="U48" s="49"/>
      <c r="V48" s="49"/>
      <c r="W48" s="49"/>
      <c r="X48" s="49"/>
      <c r="Y48" s="49"/>
      <c r="Z48" s="49"/>
      <c r="AA48" s="49"/>
      <c r="AB48" s="48"/>
      <c r="AC48" s="48"/>
      <c r="AD48" s="48"/>
      <c r="AE48" s="48"/>
      <c r="AF48" s="48"/>
      <c r="AG48" s="49"/>
      <c r="AH48" s="48"/>
      <c r="AI48" s="48"/>
      <c r="AJ48" s="49"/>
      <c r="AK48" s="49"/>
      <c r="AL48" s="54"/>
      <c r="AM48" s="49"/>
      <c r="AN48" s="54">
        <f t="shared" si="1"/>
        <v>0</v>
      </c>
      <c r="AO48" s="48"/>
    </row>
    <row r="49" spans="1:41">
      <c r="A49" s="49" t="s">
        <v>678</v>
      </c>
      <c r="B49" s="56" t="s">
        <v>821</v>
      </c>
      <c r="C49" s="53" t="s">
        <v>763</v>
      </c>
      <c r="D49" s="50" t="s">
        <v>729</v>
      </c>
      <c r="E49" s="49">
        <v>2011</v>
      </c>
      <c r="F49" s="49"/>
      <c r="G49" s="50" t="s">
        <v>568</v>
      </c>
      <c r="H49" s="54" t="str">
        <f>IF(ArticleTab[Study Country]="Multiple","Multiple",INDEX(Country_Tab[Region],MATCH(ArticleTab[Study Country],Country_Tab[Economy],0)))</f>
        <v>Sub-Saharan Africa</v>
      </c>
      <c r="I49" s="54" t="str">
        <f>IF(ArticleTab[Study Country]="Multiple","Multiple",INDEX(Country_Tab[Income group],MATCH(ArticleTab[Study Country],Country_Tab[Economy],0)))</f>
        <v>Lower middle income</v>
      </c>
      <c r="J49" s="50" t="s">
        <v>831</v>
      </c>
      <c r="K49" s="50" t="s">
        <v>950</v>
      </c>
      <c r="L49" s="49"/>
      <c r="M49" s="50" t="s">
        <v>833</v>
      </c>
      <c r="N49" s="49"/>
      <c r="O49" s="54"/>
      <c r="P49" s="54"/>
      <c r="Q49" s="49"/>
      <c r="R49" s="49"/>
      <c r="S49" s="50" t="s">
        <v>572</v>
      </c>
      <c r="T49" s="49">
        <v>2009</v>
      </c>
      <c r="U49" s="49"/>
      <c r="V49" s="49"/>
      <c r="W49" s="49"/>
      <c r="X49" s="49"/>
      <c r="Y49" s="49"/>
      <c r="Z49" s="49"/>
      <c r="AA49" s="49"/>
      <c r="AB49" s="48"/>
      <c r="AC49" s="48"/>
      <c r="AD49" s="48"/>
      <c r="AE49" s="48"/>
      <c r="AF49" s="48"/>
      <c r="AG49" s="49"/>
      <c r="AH49" s="48"/>
      <c r="AI49" s="48"/>
      <c r="AJ49" s="49"/>
      <c r="AK49" s="49"/>
      <c r="AL49" s="54"/>
      <c r="AM49" s="49"/>
      <c r="AN49" s="54">
        <f t="shared" si="1"/>
        <v>0</v>
      </c>
      <c r="AO49" s="48"/>
    </row>
    <row r="50" spans="1:41">
      <c r="A50" s="49" t="s">
        <v>678</v>
      </c>
      <c r="B50" s="56" t="s">
        <v>822</v>
      </c>
      <c r="C50" s="53" t="s">
        <v>764</v>
      </c>
      <c r="D50" s="50" t="s">
        <v>768</v>
      </c>
      <c r="E50" s="49">
        <v>2011</v>
      </c>
      <c r="F50" s="49"/>
      <c r="G50" s="50" t="s">
        <v>446</v>
      </c>
      <c r="H50" s="54" t="str">
        <f>IF(ArticleTab[Study Country]="Multiple","Multiple",INDEX(Country_Tab[Region],MATCH(ArticleTab[Study Country],Country_Tab[Economy],0)))</f>
        <v>East Asia &amp; Pacific</v>
      </c>
      <c r="I50" s="54" t="str">
        <f>IF(ArticleTab[Study Country]="Multiple","Multiple",INDEX(Country_Tab[Income group],MATCH(ArticleTab[Study Country],Country_Tab[Economy],0)))</f>
        <v>Lower middle income</v>
      </c>
      <c r="J50" s="50" t="s">
        <v>831</v>
      </c>
      <c r="K50" s="50" t="s">
        <v>832</v>
      </c>
      <c r="L50" s="49"/>
      <c r="M50" s="50" t="s">
        <v>922</v>
      </c>
      <c r="N50" s="49"/>
      <c r="O50" s="54"/>
      <c r="P50" s="54"/>
      <c r="Q50" s="49"/>
      <c r="R50" s="49"/>
      <c r="S50" s="50" t="s">
        <v>572</v>
      </c>
      <c r="T50" s="49">
        <v>2008</v>
      </c>
      <c r="U50" s="49"/>
      <c r="V50" s="49"/>
      <c r="W50" s="49"/>
      <c r="X50" s="49"/>
      <c r="Y50" s="49"/>
      <c r="Z50" s="49"/>
      <c r="AA50" s="49"/>
      <c r="AB50" s="48"/>
      <c r="AC50" s="48"/>
      <c r="AD50" s="48"/>
      <c r="AE50" s="48"/>
      <c r="AF50" s="48"/>
      <c r="AG50" s="49"/>
      <c r="AH50" s="48"/>
      <c r="AI50" s="48"/>
      <c r="AJ50" s="49"/>
      <c r="AK50" s="49"/>
      <c r="AL50" s="54"/>
      <c r="AM50" s="49"/>
      <c r="AN50" s="54">
        <f t="shared" si="1"/>
        <v>0</v>
      </c>
      <c r="AO50" s="48"/>
    </row>
    <row r="51" spans="1:41">
      <c r="A51" s="49" t="s">
        <v>678</v>
      </c>
      <c r="B51" s="56" t="s">
        <v>823</v>
      </c>
      <c r="C51" s="53" t="s">
        <v>765</v>
      </c>
      <c r="D51" s="50" t="s">
        <v>769</v>
      </c>
      <c r="E51" s="49">
        <v>2011</v>
      </c>
      <c r="F51" s="49"/>
      <c r="G51" s="50" t="s">
        <v>280</v>
      </c>
      <c r="H51" s="54" t="str">
        <f>IF(ArticleTab[Study Country]="Multiple","Multiple",INDEX(Country_Tab[Region],MATCH(ArticleTab[Study Country],Country_Tab[Economy],0)))</f>
        <v>Sub-Saharan Africa</v>
      </c>
      <c r="I51" s="54" t="str">
        <f>IF(ArticleTab[Study Country]="Multiple","Multiple",INDEX(Country_Tab[Income group],MATCH(ArticleTab[Study Country],Country_Tab[Economy],0)))</f>
        <v>Low income</v>
      </c>
      <c r="J51" s="50" t="s">
        <v>831</v>
      </c>
      <c r="K51" s="50" t="s">
        <v>950</v>
      </c>
      <c r="L51" s="49"/>
      <c r="M51" s="50" t="s">
        <v>833</v>
      </c>
      <c r="N51" s="49"/>
      <c r="O51" s="54"/>
      <c r="P51" s="54"/>
      <c r="Q51" s="49"/>
      <c r="R51" s="49"/>
      <c r="S51" s="50" t="s">
        <v>572</v>
      </c>
      <c r="T51" s="49">
        <v>2007</v>
      </c>
      <c r="U51" s="49"/>
      <c r="V51" s="49"/>
      <c r="W51" s="49"/>
      <c r="X51" s="49"/>
      <c r="Y51" s="49"/>
      <c r="Z51" s="49"/>
      <c r="AA51" s="49"/>
      <c r="AB51" s="48"/>
      <c r="AC51" s="48"/>
      <c r="AD51" s="48"/>
      <c r="AE51" s="48"/>
      <c r="AF51" s="48"/>
      <c r="AG51" s="49"/>
      <c r="AH51" s="48"/>
      <c r="AI51" s="48"/>
      <c r="AJ51" s="49"/>
      <c r="AK51" s="49"/>
      <c r="AL51" s="54"/>
      <c r="AM51" s="49"/>
      <c r="AN51" s="54">
        <f t="shared" si="1"/>
        <v>0</v>
      </c>
      <c r="AO51" s="48"/>
    </row>
    <row r="52" spans="1:41">
      <c r="A52" s="49" t="s">
        <v>678</v>
      </c>
      <c r="B52" s="56" t="s">
        <v>824</v>
      </c>
      <c r="C52" s="53" t="s">
        <v>766</v>
      </c>
      <c r="D52" s="50" t="s">
        <v>770</v>
      </c>
      <c r="E52" s="49">
        <v>2010</v>
      </c>
      <c r="F52" s="49"/>
      <c r="G52" s="50" t="s">
        <v>433</v>
      </c>
      <c r="H52" s="54" t="str">
        <f>IF(ArticleTab[Study Country]="Multiple","Multiple",INDEX(Country_Tab[Region],MATCH(ArticleTab[Study Country],Country_Tab[Economy],0)))</f>
        <v>Sub-Saharan Africa</v>
      </c>
      <c r="I52" s="54" t="str">
        <f>IF(ArticleTab[Study Country]="Multiple","Multiple",INDEX(Country_Tab[Income group],MATCH(ArticleTab[Study Country],Country_Tab[Economy],0)))</f>
        <v>Lower middle income</v>
      </c>
      <c r="J52" s="50" t="s">
        <v>856</v>
      </c>
      <c r="K52" s="50" t="s">
        <v>832</v>
      </c>
      <c r="L52" s="49"/>
      <c r="M52" s="50" t="s">
        <v>922</v>
      </c>
      <c r="N52" s="49"/>
      <c r="O52" s="54"/>
      <c r="P52" s="54"/>
      <c r="Q52" s="49"/>
      <c r="R52" s="49"/>
      <c r="S52" s="50" t="s">
        <v>572</v>
      </c>
      <c r="T52" s="49">
        <v>2009</v>
      </c>
      <c r="U52" s="49"/>
      <c r="V52" s="49"/>
      <c r="W52" s="49"/>
      <c r="X52" s="49"/>
      <c r="Y52" s="49"/>
      <c r="Z52" s="49"/>
      <c r="AA52" s="49"/>
      <c r="AB52" s="48"/>
      <c r="AC52" s="48"/>
      <c r="AD52" s="48"/>
      <c r="AE52" s="48"/>
      <c r="AF52" s="48"/>
      <c r="AG52" s="49"/>
      <c r="AH52" s="48"/>
      <c r="AI52" s="48"/>
      <c r="AJ52" s="49"/>
      <c r="AK52" s="49"/>
      <c r="AL52" s="54"/>
      <c r="AM52" s="49"/>
      <c r="AN52" s="54">
        <f t="shared" si="1"/>
        <v>0</v>
      </c>
      <c r="AO52" s="48"/>
    </row>
    <row r="53" spans="1:41">
      <c r="A53" s="49" t="s">
        <v>678</v>
      </c>
      <c r="B53" s="56" t="s">
        <v>825</v>
      </c>
      <c r="C53" s="53" t="s">
        <v>767</v>
      </c>
      <c r="D53" s="50" t="s">
        <v>771</v>
      </c>
      <c r="E53" s="49">
        <v>2004</v>
      </c>
      <c r="F53" s="49"/>
      <c r="G53" s="50" t="s">
        <v>500</v>
      </c>
      <c r="H53" s="54" t="str">
        <f>IF(ArticleTab[Study Country]="Multiple","Multiple",INDEX(Country_Tab[Region],MATCH(ArticleTab[Study Country],Country_Tab[Economy],0)))</f>
        <v>South Asia</v>
      </c>
      <c r="I53" s="54" t="str">
        <f>IF(ArticleTab[Study Country]="Multiple","Multiple",INDEX(Country_Tab[Income group],MATCH(ArticleTab[Study Country],Country_Tab[Economy],0)))</f>
        <v>Lower middle income</v>
      </c>
      <c r="J53" s="50" t="s">
        <v>856</v>
      </c>
      <c r="K53" s="50" t="s">
        <v>832</v>
      </c>
      <c r="L53" s="49"/>
      <c r="M53" s="50" t="s">
        <v>833</v>
      </c>
      <c r="N53" s="49"/>
      <c r="O53" s="54"/>
      <c r="P53" s="54"/>
      <c r="Q53" s="49"/>
      <c r="R53" s="49"/>
      <c r="S53" s="50" t="s">
        <v>572</v>
      </c>
      <c r="T53" s="49">
        <v>2002</v>
      </c>
      <c r="U53" s="49"/>
      <c r="V53" s="49"/>
      <c r="W53" s="49"/>
      <c r="X53" s="49"/>
      <c r="Y53" s="49"/>
      <c r="Z53" s="49"/>
      <c r="AA53" s="49"/>
      <c r="AB53" s="48"/>
      <c r="AC53" s="48"/>
      <c r="AD53" s="48"/>
      <c r="AE53" s="48"/>
      <c r="AF53" s="48"/>
      <c r="AG53" s="49"/>
      <c r="AH53" s="48"/>
      <c r="AI53" s="48"/>
      <c r="AJ53" s="49"/>
      <c r="AK53" s="49"/>
      <c r="AL53" s="54"/>
      <c r="AM53" s="49"/>
      <c r="AN53" s="54">
        <f t="shared" si="1"/>
        <v>0</v>
      </c>
      <c r="AO53" s="48"/>
    </row>
    <row r="54" spans="1:41">
      <c r="A54" s="50" t="s">
        <v>989</v>
      </c>
      <c r="B54" s="56" t="s">
        <v>826</v>
      </c>
      <c r="C54" s="67" t="s">
        <v>955</v>
      </c>
      <c r="D54" s="50" t="s">
        <v>956</v>
      </c>
      <c r="E54" s="66">
        <v>2011</v>
      </c>
      <c r="F54" s="66"/>
      <c r="G54" s="50" t="s">
        <v>42</v>
      </c>
      <c r="H54" s="68" t="str">
        <f>IF(ArticleTab[Study Country]="Multiple","Multiple",INDEX(Country_Tab[Region],MATCH(ArticleTab[Study Country],Country_Tab[Economy],0)))</f>
        <v>Sub-Saharan Africa</v>
      </c>
      <c r="I54" s="68" t="str">
        <f>IF(ArticleTab[Study Country]="Multiple","Multiple",INDEX(Country_Tab[Income group],MATCH(ArticleTab[Study Country],Country_Tab[Economy],0)))</f>
        <v>Lower middle income</v>
      </c>
      <c r="J54" s="50" t="s">
        <v>856</v>
      </c>
      <c r="K54" s="50" t="s">
        <v>850</v>
      </c>
      <c r="L54" s="66"/>
      <c r="M54" s="50" t="s">
        <v>833</v>
      </c>
      <c r="N54" s="66"/>
      <c r="O54" s="68"/>
      <c r="P54" s="68"/>
      <c r="Q54" s="66"/>
      <c r="R54" s="66"/>
      <c r="S54" s="50" t="s">
        <v>572</v>
      </c>
      <c r="T54" s="66">
        <v>2008</v>
      </c>
      <c r="U54" s="66"/>
      <c r="V54" s="66"/>
      <c r="W54" s="66"/>
      <c r="X54" s="66"/>
      <c r="Y54" s="66"/>
      <c r="Z54" s="66"/>
      <c r="AA54" s="66"/>
      <c r="AB54" s="69"/>
      <c r="AC54" s="69"/>
      <c r="AD54" s="69"/>
      <c r="AE54" s="69"/>
      <c r="AF54" s="69"/>
      <c r="AG54" s="66"/>
      <c r="AH54" s="69"/>
      <c r="AI54" s="69"/>
      <c r="AJ54" s="66"/>
      <c r="AK54" s="68"/>
      <c r="AL54" s="66"/>
      <c r="AM54" s="66"/>
      <c r="AN54" s="68">
        <f t="shared" si="1"/>
        <v>0</v>
      </c>
      <c r="AO54" s="69"/>
    </row>
    <row r="55" spans="1:41">
      <c r="A55" s="50" t="s">
        <v>989</v>
      </c>
      <c r="B55" s="56" t="s">
        <v>827</v>
      </c>
      <c r="C55" s="53" t="s">
        <v>961</v>
      </c>
      <c r="D55" s="50" t="s">
        <v>730</v>
      </c>
      <c r="E55" s="66">
        <v>2009</v>
      </c>
      <c r="F55" s="66"/>
      <c r="G55" s="50" t="s">
        <v>524</v>
      </c>
      <c r="H55" s="68" t="str">
        <f>IF(ArticleTab[Study Country]="Multiple","Multiple",INDEX(Country_Tab[Region],MATCH(ArticleTab[Study Country],Country_Tab[Economy],0)))</f>
        <v>Sub-Saharan Africa</v>
      </c>
      <c r="I55" s="68" t="str">
        <f>IF(ArticleTab[Study Country]="Multiple","Multiple",INDEX(Country_Tab[Income group],MATCH(ArticleTab[Study Country],Country_Tab[Economy],0)))</f>
        <v>Low income</v>
      </c>
      <c r="J55" s="50" t="s">
        <v>856</v>
      </c>
      <c r="K55" s="50" t="s">
        <v>832</v>
      </c>
      <c r="L55" s="66"/>
      <c r="M55" s="50" t="s">
        <v>860</v>
      </c>
      <c r="N55" s="66"/>
      <c r="O55" s="68"/>
      <c r="P55" s="68"/>
      <c r="Q55" s="66"/>
      <c r="R55" s="66"/>
      <c r="S55" s="50" t="s">
        <v>572</v>
      </c>
      <c r="T55" s="66">
        <v>2008</v>
      </c>
      <c r="U55" s="66"/>
      <c r="V55" s="66"/>
      <c r="W55" s="66"/>
      <c r="X55" s="66"/>
      <c r="Y55" s="66"/>
      <c r="Z55" s="66"/>
      <c r="AA55" s="66"/>
      <c r="AB55" s="69"/>
      <c r="AC55" s="69"/>
      <c r="AD55" s="69"/>
      <c r="AE55" s="69"/>
      <c r="AF55" s="69"/>
      <c r="AG55" s="66"/>
      <c r="AH55" s="69"/>
      <c r="AI55" s="69"/>
      <c r="AJ55" s="66"/>
      <c r="AK55" s="68"/>
      <c r="AL55" s="66"/>
      <c r="AM55" s="66"/>
      <c r="AN55" s="68">
        <f t="shared" si="1"/>
        <v>0</v>
      </c>
      <c r="AO55" s="69"/>
    </row>
    <row r="56" spans="1:41">
      <c r="A56" s="50" t="s">
        <v>989</v>
      </c>
      <c r="B56" s="56" t="s">
        <v>828</v>
      </c>
      <c r="C56" s="53" t="s">
        <v>954</v>
      </c>
      <c r="D56" s="50" t="s">
        <v>753</v>
      </c>
      <c r="E56" s="66">
        <v>2002</v>
      </c>
      <c r="F56" s="66"/>
      <c r="G56" s="50" t="s">
        <v>349</v>
      </c>
      <c r="H56" s="68" t="str">
        <f>IF(ArticleTab[Study Country]="Multiple","Multiple",INDEX(Country_Tab[Region],MATCH(ArticleTab[Study Country],Country_Tab[Economy],0)))</f>
        <v>Sub-Saharan Africa</v>
      </c>
      <c r="I56" s="68" t="str">
        <f>IF(ArticleTab[Study Country]="Multiple","Multiple",INDEX(Country_Tab[Income group],MATCH(ArticleTab[Study Country],Country_Tab[Economy],0)))</f>
        <v>Low income</v>
      </c>
      <c r="J56" s="50" t="s">
        <v>856</v>
      </c>
      <c r="K56" s="50" t="s">
        <v>863</v>
      </c>
      <c r="L56" s="66"/>
      <c r="M56" s="50" t="s">
        <v>833</v>
      </c>
      <c r="N56" s="66"/>
      <c r="O56" s="68"/>
      <c r="P56" s="68"/>
      <c r="Q56" s="66"/>
      <c r="R56" s="66"/>
      <c r="S56" s="50" t="s">
        <v>572</v>
      </c>
      <c r="T56" s="66">
        <v>2000</v>
      </c>
      <c r="U56" s="66"/>
      <c r="V56" s="66"/>
      <c r="W56" s="66"/>
      <c r="X56" s="66"/>
      <c r="Y56" s="66"/>
      <c r="Z56" s="66"/>
      <c r="AA56" s="66"/>
      <c r="AB56" s="69"/>
      <c r="AC56" s="69"/>
      <c r="AD56" s="69"/>
      <c r="AE56" s="69"/>
      <c r="AF56" s="69"/>
      <c r="AG56" s="66"/>
      <c r="AH56" s="69"/>
      <c r="AI56" s="69"/>
      <c r="AJ56" s="66"/>
      <c r="AK56" s="68"/>
      <c r="AL56" s="66"/>
      <c r="AM56" s="66"/>
      <c r="AN56" s="68">
        <f t="shared" si="1"/>
        <v>0</v>
      </c>
      <c r="AO56" s="69"/>
    </row>
    <row r="57" spans="1:41">
      <c r="A57" s="50" t="s">
        <v>989</v>
      </c>
      <c r="B57" s="71" t="s">
        <v>974</v>
      </c>
      <c r="C57" s="52" t="s">
        <v>977</v>
      </c>
      <c r="D57" s="70" t="s">
        <v>980</v>
      </c>
      <c r="E57" s="70">
        <v>2009</v>
      </c>
      <c r="F57" s="70"/>
      <c r="G57" s="70" t="s">
        <v>545</v>
      </c>
      <c r="H57" s="72" t="str">
        <f>IF(ArticleTab[Study Country]="Multiple","Multiple",INDEX(Country_Tab[Region],MATCH(ArticleTab[Study Country],Country_Tab[Economy],0)))</f>
        <v>Sub-Saharan Africa</v>
      </c>
      <c r="I57" s="72" t="str">
        <f>IF(ArticleTab[Study Country]="Multiple","Multiple",INDEX(Country_Tab[Income group],MATCH(ArticleTab[Study Country],Country_Tab[Economy],0)))</f>
        <v>Low income</v>
      </c>
      <c r="J57" s="70"/>
      <c r="K57" s="70" t="s">
        <v>863</v>
      </c>
      <c r="L57" s="70"/>
      <c r="M57" s="50" t="s">
        <v>833</v>
      </c>
      <c r="N57" s="70"/>
      <c r="O57" s="72"/>
      <c r="P57" s="72"/>
      <c r="Q57" s="70"/>
      <c r="R57" s="70"/>
      <c r="S57" s="70" t="s">
        <v>572</v>
      </c>
      <c r="T57" s="70">
        <v>2009</v>
      </c>
      <c r="U57" s="70"/>
      <c r="V57" s="70"/>
      <c r="W57" s="70"/>
      <c r="X57" s="70"/>
      <c r="Y57" s="70"/>
      <c r="Z57" s="70"/>
      <c r="AA57" s="70"/>
      <c r="AB57" s="52"/>
      <c r="AC57" s="52"/>
      <c r="AD57" s="52"/>
      <c r="AE57" s="52"/>
      <c r="AF57" s="52"/>
      <c r="AG57" s="70"/>
      <c r="AH57" s="52"/>
      <c r="AI57" s="52"/>
      <c r="AJ57" s="70"/>
      <c r="AK57" s="72"/>
      <c r="AL57" s="70"/>
      <c r="AM57" s="70"/>
      <c r="AN57" s="72">
        <f t="shared" si="1"/>
        <v>0</v>
      </c>
      <c r="AO57" s="52"/>
    </row>
    <row r="58" spans="1:41">
      <c r="A58" s="50" t="s">
        <v>989</v>
      </c>
      <c r="B58" s="71" t="s">
        <v>975</v>
      </c>
      <c r="C58" s="52" t="s">
        <v>978</v>
      </c>
      <c r="D58" s="70" t="s">
        <v>980</v>
      </c>
      <c r="E58" s="70">
        <v>2009</v>
      </c>
      <c r="F58" s="70"/>
      <c r="G58" s="70" t="s">
        <v>524</v>
      </c>
      <c r="H58" s="72" t="str">
        <f>IF(ArticleTab[Study Country]="Multiple","Multiple",INDEX(Country_Tab[Region],MATCH(ArticleTab[Study Country],Country_Tab[Economy],0)))</f>
        <v>Sub-Saharan Africa</v>
      </c>
      <c r="I58" s="72" t="str">
        <f>IF(ArticleTab[Study Country]="Multiple","Multiple",INDEX(Country_Tab[Income group],MATCH(ArticleTab[Study Country],Country_Tab[Economy],0)))</f>
        <v>Low income</v>
      </c>
      <c r="J58" s="70"/>
      <c r="K58" s="70" t="s">
        <v>863</v>
      </c>
      <c r="L58" s="70"/>
      <c r="M58" s="50" t="s">
        <v>833</v>
      </c>
      <c r="N58" s="70"/>
      <c r="O58" s="72"/>
      <c r="P58" s="72"/>
      <c r="Q58" s="70"/>
      <c r="R58" s="70"/>
      <c r="S58" s="70" t="s">
        <v>572</v>
      </c>
      <c r="T58" s="70">
        <v>2008</v>
      </c>
      <c r="U58" s="70"/>
      <c r="V58" s="70"/>
      <c r="W58" s="70"/>
      <c r="X58" s="70"/>
      <c r="Y58" s="70"/>
      <c r="Z58" s="70"/>
      <c r="AA58" s="70"/>
      <c r="AB58" s="52"/>
      <c r="AC58" s="52"/>
      <c r="AD58" s="52"/>
      <c r="AE58" s="52"/>
      <c r="AF58" s="52"/>
      <c r="AG58" s="70"/>
      <c r="AH58" s="52"/>
      <c r="AI58" s="52"/>
      <c r="AJ58" s="70"/>
      <c r="AK58" s="72"/>
      <c r="AL58" s="70"/>
      <c r="AM58" s="70"/>
      <c r="AN58" s="72">
        <f t="shared" si="1"/>
        <v>0</v>
      </c>
      <c r="AO58" s="52"/>
    </row>
    <row r="59" spans="1:41">
      <c r="A59" s="50" t="s">
        <v>989</v>
      </c>
      <c r="B59" s="71" t="s">
        <v>976</v>
      </c>
      <c r="C59" s="52" t="s">
        <v>979</v>
      </c>
      <c r="D59" s="70" t="s">
        <v>980</v>
      </c>
      <c r="E59" s="70">
        <v>2009</v>
      </c>
      <c r="F59" s="70"/>
      <c r="G59" s="70" t="s">
        <v>349</v>
      </c>
      <c r="H59" s="72" t="str">
        <f>IF(ArticleTab[Study Country]="Multiple","Multiple",INDEX(Country_Tab[Region],MATCH(ArticleTab[Study Country],Country_Tab[Economy],0)))</f>
        <v>Sub-Saharan Africa</v>
      </c>
      <c r="I59" s="72" t="str">
        <f>IF(ArticleTab[Study Country]="Multiple","Multiple",INDEX(Country_Tab[Income group],MATCH(ArticleTab[Study Country],Country_Tab[Economy],0)))</f>
        <v>Low income</v>
      </c>
      <c r="J59" s="70"/>
      <c r="K59" s="70" t="s">
        <v>863</v>
      </c>
      <c r="L59" s="70"/>
      <c r="M59" s="50" t="s">
        <v>833</v>
      </c>
      <c r="N59" s="70"/>
      <c r="O59" s="72"/>
      <c r="P59" s="72"/>
      <c r="Q59" s="70"/>
      <c r="R59" s="70"/>
      <c r="S59" s="70" t="s">
        <v>572</v>
      </c>
      <c r="T59" s="70">
        <v>2008</v>
      </c>
      <c r="U59" s="70"/>
      <c r="V59" s="70"/>
      <c r="W59" s="70"/>
      <c r="X59" s="70"/>
      <c r="Y59" s="70"/>
      <c r="Z59" s="70"/>
      <c r="AA59" s="70"/>
      <c r="AB59" s="52"/>
      <c r="AC59" s="52"/>
      <c r="AD59" s="52"/>
      <c r="AE59" s="52"/>
      <c r="AF59" s="52"/>
      <c r="AG59" s="70"/>
      <c r="AH59" s="52"/>
      <c r="AI59" s="52"/>
      <c r="AJ59" s="70"/>
      <c r="AK59" s="72"/>
      <c r="AL59" s="70"/>
      <c r="AM59" s="70"/>
      <c r="AN59" s="72">
        <f t="shared" si="1"/>
        <v>0</v>
      </c>
      <c r="AO59" s="52"/>
    </row>
    <row r="60" spans="1:41">
      <c r="A60" s="70" t="s">
        <v>990</v>
      </c>
      <c r="B60" s="71" t="s">
        <v>992</v>
      </c>
      <c r="C60" s="52" t="s">
        <v>991</v>
      </c>
      <c r="D60" s="70" t="s">
        <v>993</v>
      </c>
      <c r="E60" s="70">
        <v>2009</v>
      </c>
      <c r="F60" s="70"/>
      <c r="G60" s="70" t="s">
        <v>433</v>
      </c>
      <c r="H60" s="72" t="str">
        <f>IF(ArticleTab[Study Country]="Multiple","Multiple",INDEX(Country_Tab[Region],MATCH(ArticleTab[Study Country],Country_Tab[Economy],0)))</f>
        <v>Sub-Saharan Africa</v>
      </c>
      <c r="I60" s="72" t="str">
        <f>IF(ArticleTab[Study Country]="Multiple","Multiple",INDEX(Country_Tab[Income group],MATCH(ArticleTab[Study Country],Country_Tab[Economy],0)))</f>
        <v>Lower middle income</v>
      </c>
      <c r="J60" s="70" t="s">
        <v>831</v>
      </c>
      <c r="K60" s="70" t="s">
        <v>994</v>
      </c>
      <c r="L60" s="70"/>
      <c r="M60" s="70" t="s">
        <v>995</v>
      </c>
      <c r="N60" s="70"/>
      <c r="O60" s="72"/>
      <c r="P60" s="72"/>
      <c r="Q60" s="70"/>
      <c r="R60" s="70"/>
      <c r="S60" s="70" t="s">
        <v>572</v>
      </c>
      <c r="T60" s="70">
        <v>2008</v>
      </c>
      <c r="U60" s="70"/>
      <c r="V60" s="70"/>
      <c r="W60" s="70"/>
      <c r="X60" s="70"/>
      <c r="Y60" s="70"/>
      <c r="Z60" s="70"/>
      <c r="AA60" s="70"/>
      <c r="AB60" s="52"/>
      <c r="AC60" s="52"/>
      <c r="AD60" s="52"/>
      <c r="AE60" s="52"/>
      <c r="AF60" s="52"/>
      <c r="AG60" s="70"/>
      <c r="AH60" s="52"/>
      <c r="AI60" s="52"/>
      <c r="AJ60" s="70"/>
      <c r="AK60" s="72"/>
      <c r="AL60" s="70"/>
      <c r="AM60" s="70"/>
      <c r="AN60" s="72">
        <f t="shared" si="1"/>
        <v>0</v>
      </c>
      <c r="AO60" s="52"/>
    </row>
    <row r="61" spans="1:41">
      <c r="A61" s="70" t="s">
        <v>990</v>
      </c>
      <c r="B61" s="56" t="s">
        <v>996</v>
      </c>
      <c r="C61" s="53" t="s">
        <v>997</v>
      </c>
      <c r="D61" s="50" t="s">
        <v>1011</v>
      </c>
      <c r="E61" s="50">
        <v>2008</v>
      </c>
      <c r="G61" s="50" t="s">
        <v>349</v>
      </c>
      <c r="H61" s="51" t="str">
        <f>IF(ArticleTab[Study Country]="Multiple","Multiple",INDEX(Country_Tab[Region],MATCH(ArticleTab[Study Country],Country_Tab[Economy],0)))</f>
        <v>Sub-Saharan Africa</v>
      </c>
      <c r="I61" s="51" t="str">
        <f>IF(ArticleTab[Study Country]="Multiple","Multiple",INDEX(Country_Tab[Income group],MATCH(ArticleTab[Study Country],Country_Tab[Economy],0)))</f>
        <v>Low income</v>
      </c>
      <c r="J61" s="50" t="s">
        <v>856</v>
      </c>
      <c r="K61" s="50" t="s">
        <v>1085</v>
      </c>
      <c r="M61" s="50" t="s">
        <v>833</v>
      </c>
      <c r="P61" s="51"/>
      <c r="S61" s="50" t="s">
        <v>572</v>
      </c>
      <c r="T61" s="50">
        <v>2007</v>
      </c>
      <c r="AB61" s="53"/>
      <c r="AC61" s="53"/>
      <c r="AD61" s="53"/>
      <c r="AE61" s="53"/>
      <c r="AF61" s="53"/>
      <c r="AH61" s="53"/>
      <c r="AI61" s="53"/>
      <c r="AN61" s="51">
        <f t="shared" si="1"/>
        <v>0</v>
      </c>
      <c r="AO61" s="53"/>
    </row>
    <row r="62" spans="1:41">
      <c r="A62" s="70" t="s">
        <v>990</v>
      </c>
      <c r="B62" s="56" t="s">
        <v>999</v>
      </c>
      <c r="C62" s="53" t="s">
        <v>1000</v>
      </c>
      <c r="D62" s="50" t="s">
        <v>1001</v>
      </c>
      <c r="E62" s="50">
        <v>2011</v>
      </c>
      <c r="G62" s="50" t="s">
        <v>294</v>
      </c>
      <c r="H62" s="51" t="str">
        <f>IF(ArticleTab[Study Country]="Multiple","Multiple",INDEX(Country_Tab[Region],MATCH(ArticleTab[Study Country],Country_Tab[Economy],0)))</f>
        <v>Sub-Saharan Africa</v>
      </c>
      <c r="I62" s="51" t="str">
        <f>IF(ArticleTab[Study Country]="Multiple","Multiple",INDEX(Country_Tab[Income group],MATCH(ArticleTab[Study Country],Country_Tab[Economy],0)))</f>
        <v>Low income</v>
      </c>
      <c r="J62" s="50" t="s">
        <v>831</v>
      </c>
      <c r="K62" s="50" t="s">
        <v>850</v>
      </c>
      <c r="M62" s="50" t="s">
        <v>833</v>
      </c>
      <c r="P62" s="51"/>
      <c r="S62" s="50" t="s">
        <v>572</v>
      </c>
      <c r="T62" s="50">
        <v>2008</v>
      </c>
      <c r="AB62" s="53"/>
      <c r="AC62" s="53"/>
      <c r="AD62" s="53"/>
      <c r="AE62" s="53"/>
      <c r="AF62" s="53"/>
      <c r="AH62" s="53"/>
      <c r="AI62" s="53"/>
      <c r="AN62" s="51">
        <f t="shared" si="1"/>
        <v>0</v>
      </c>
      <c r="AO62" s="53"/>
    </row>
    <row r="63" spans="1:41">
      <c r="A63" s="70" t="s">
        <v>990</v>
      </c>
      <c r="B63" s="56" t="s">
        <v>1002</v>
      </c>
      <c r="C63" s="53" t="s">
        <v>1003</v>
      </c>
      <c r="D63" s="50" t="s">
        <v>1005</v>
      </c>
      <c r="E63" s="50">
        <v>2013</v>
      </c>
      <c r="G63" s="50" t="s">
        <v>524</v>
      </c>
      <c r="H63" s="51" t="str">
        <f>IF(ArticleTab[Study Country]="Multiple","Multiple",INDEX(Country_Tab[Region],MATCH(ArticleTab[Study Country],Country_Tab[Economy],0)))</f>
        <v>Sub-Saharan Africa</v>
      </c>
      <c r="I63" s="51" t="str">
        <f>IF(ArticleTab[Study Country]="Multiple","Multiple",INDEX(Country_Tab[Income group],MATCH(ArticleTab[Study Country],Country_Tab[Economy],0)))</f>
        <v>Low income</v>
      </c>
      <c r="J63" s="50" t="s">
        <v>831</v>
      </c>
      <c r="K63" s="50" t="s">
        <v>1004</v>
      </c>
      <c r="M63" s="50" t="s">
        <v>833</v>
      </c>
      <c r="P63" s="51"/>
      <c r="S63" s="50" t="s">
        <v>572</v>
      </c>
      <c r="T63" s="50">
        <v>2011</v>
      </c>
      <c r="AB63" s="53"/>
      <c r="AC63" s="53"/>
      <c r="AD63" s="53"/>
      <c r="AE63" s="53"/>
      <c r="AF63" s="53"/>
      <c r="AH63" s="53"/>
      <c r="AI63" s="53"/>
      <c r="AN63" s="51">
        <f t="shared" si="1"/>
        <v>0</v>
      </c>
      <c r="AO63" s="53"/>
    </row>
    <row r="64" spans="1:41">
      <c r="A64" s="70" t="s">
        <v>990</v>
      </c>
      <c r="B64" s="56" t="s">
        <v>1006</v>
      </c>
      <c r="C64" s="53" t="s">
        <v>1007</v>
      </c>
      <c r="D64" s="50" t="s">
        <v>1008</v>
      </c>
      <c r="E64" s="50">
        <v>2009</v>
      </c>
      <c r="G64" s="50" t="s">
        <v>393</v>
      </c>
      <c r="H64" s="51" t="str">
        <f>IF(ArticleTab[Study Country]="Multiple","Multiple",INDEX(Country_Tab[Region],MATCH(ArticleTab[Study Country],Country_Tab[Economy],0)))</f>
        <v>Sub-Saharan Africa</v>
      </c>
      <c r="I64" s="51" t="str">
        <f>IF(ArticleTab[Study Country]="Multiple","Multiple",INDEX(Country_Tab[Income group],MATCH(ArticleTab[Study Country],Country_Tab[Economy],0)))</f>
        <v>Low income</v>
      </c>
      <c r="J64" s="50" t="s">
        <v>856</v>
      </c>
      <c r="K64" s="50" t="s">
        <v>994</v>
      </c>
      <c r="M64" s="50" t="s">
        <v>833</v>
      </c>
      <c r="P64" s="51"/>
      <c r="S64" s="50" t="s">
        <v>393</v>
      </c>
      <c r="T64" s="50">
        <v>2006</v>
      </c>
      <c r="AB64" s="53"/>
      <c r="AC64" s="53"/>
      <c r="AD64" s="53"/>
      <c r="AE64" s="53"/>
      <c r="AF64" s="53"/>
      <c r="AH64" s="53"/>
      <c r="AI64" s="53"/>
      <c r="AN64" s="51">
        <f t="shared" si="1"/>
        <v>0</v>
      </c>
      <c r="AO64" s="53"/>
    </row>
    <row r="65" spans="1:42">
      <c r="A65" s="70" t="s">
        <v>990</v>
      </c>
      <c r="B65" s="56" t="s">
        <v>1009</v>
      </c>
      <c r="C65" s="53" t="s">
        <v>1010</v>
      </c>
      <c r="D65" s="50" t="s">
        <v>1011</v>
      </c>
      <c r="E65" s="50">
        <v>2012</v>
      </c>
      <c r="G65" s="50" t="s">
        <v>349</v>
      </c>
      <c r="H65" s="51" t="str">
        <f>IF(ArticleTab[Study Country]="Multiple","Multiple",INDEX(Country_Tab[Region],MATCH(ArticleTab[Study Country],Country_Tab[Economy],0)))</f>
        <v>Sub-Saharan Africa</v>
      </c>
      <c r="I65" s="51" t="str">
        <f>IF(ArticleTab[Study Country]="Multiple","Multiple",INDEX(Country_Tab[Income group],MATCH(ArticleTab[Study Country],Country_Tab[Economy],0)))</f>
        <v>Low income</v>
      </c>
      <c r="J65" s="50" t="s">
        <v>831</v>
      </c>
      <c r="K65" s="50" t="s">
        <v>1012</v>
      </c>
      <c r="M65" s="50" t="s">
        <v>833</v>
      </c>
      <c r="P65" s="51"/>
      <c r="S65" s="50" t="s">
        <v>572</v>
      </c>
      <c r="T65" s="50">
        <v>2010</v>
      </c>
      <c r="AB65" s="53"/>
      <c r="AC65" s="53"/>
      <c r="AD65" s="53"/>
      <c r="AE65" s="53"/>
      <c r="AF65" s="53"/>
      <c r="AH65" s="53"/>
      <c r="AI65" s="53"/>
      <c r="AN65" s="51">
        <f t="shared" si="1"/>
        <v>0</v>
      </c>
      <c r="AO65" s="53"/>
    </row>
    <row r="66" spans="1:42">
      <c r="A66" s="70" t="s">
        <v>990</v>
      </c>
      <c r="B66" s="56" t="s">
        <v>1013</v>
      </c>
      <c r="C66" s="53" t="s">
        <v>1014</v>
      </c>
      <c r="D66" s="50" t="s">
        <v>1015</v>
      </c>
      <c r="E66" s="50">
        <v>2011</v>
      </c>
      <c r="G66" s="50" t="s">
        <v>857</v>
      </c>
      <c r="H66" s="51" t="str">
        <f>IF(ArticleTab[Study Country]="Multiple","Multiple",INDEX(Country_Tab[Region],MATCH(ArticleTab[Study Country],Country_Tab[Economy],0)))</f>
        <v>Multiple</v>
      </c>
      <c r="I66" s="51" t="str">
        <f>IF(ArticleTab[Study Country]="Multiple","Multiple",INDEX(Country_Tab[Income group],MATCH(ArticleTab[Study Country],Country_Tab[Economy],0)))</f>
        <v>Multiple</v>
      </c>
      <c r="J66" s="50" t="s">
        <v>856</v>
      </c>
      <c r="K66" s="50" t="s">
        <v>1016</v>
      </c>
      <c r="M66" s="50" t="s">
        <v>833</v>
      </c>
      <c r="P66" s="51"/>
      <c r="S66" s="50" t="s">
        <v>572</v>
      </c>
      <c r="T66" s="50">
        <v>2006</v>
      </c>
      <c r="AB66" s="53"/>
      <c r="AC66" s="53"/>
      <c r="AD66" s="53"/>
      <c r="AE66" s="53"/>
      <c r="AF66" s="53"/>
      <c r="AH66" s="53"/>
      <c r="AI66" s="53"/>
      <c r="AN66" s="51">
        <f t="shared" si="1"/>
        <v>0</v>
      </c>
      <c r="AO66" s="53"/>
    </row>
    <row r="67" spans="1:42">
      <c r="A67" s="70" t="s">
        <v>990</v>
      </c>
      <c r="B67" s="56" t="s">
        <v>1017</v>
      </c>
      <c r="C67" s="53" t="s">
        <v>1018</v>
      </c>
      <c r="D67" s="50" t="s">
        <v>1019</v>
      </c>
      <c r="E67" s="50">
        <v>2013</v>
      </c>
      <c r="G67" s="50" t="s">
        <v>857</v>
      </c>
      <c r="H67" s="51" t="str">
        <f>IF(ArticleTab[Study Country]="Multiple","Multiple",INDEX(Country_Tab[Region],MATCH(ArticleTab[Study Country],Country_Tab[Economy],0)))</f>
        <v>Multiple</v>
      </c>
      <c r="I67" s="51" t="str">
        <f>IF(ArticleTab[Study Country]="Multiple","Multiple",INDEX(Country_Tab[Income group],MATCH(ArticleTab[Study Country],Country_Tab[Economy],0)))</f>
        <v>Multiple</v>
      </c>
      <c r="J67" s="50" t="s">
        <v>856</v>
      </c>
      <c r="K67" s="50" t="s">
        <v>1020</v>
      </c>
      <c r="M67" s="50" t="s">
        <v>833</v>
      </c>
      <c r="P67" s="51"/>
      <c r="S67" s="50" t="s">
        <v>572</v>
      </c>
      <c r="T67" s="50">
        <v>2012</v>
      </c>
      <c r="AB67" s="53"/>
      <c r="AC67" s="53"/>
      <c r="AD67" s="53"/>
      <c r="AE67" s="53"/>
      <c r="AF67" s="53"/>
      <c r="AH67" s="53"/>
      <c r="AI67" s="53"/>
      <c r="AN67" s="51">
        <f t="shared" si="1"/>
        <v>0</v>
      </c>
      <c r="AO67" s="53"/>
    </row>
    <row r="68" spans="1:42">
      <c r="A68" s="70" t="s">
        <v>990</v>
      </c>
      <c r="B68" s="56" t="s">
        <v>1021</v>
      </c>
      <c r="C68" s="53" t="s">
        <v>1022</v>
      </c>
      <c r="D68" s="50" t="s">
        <v>1023</v>
      </c>
      <c r="E68" s="50">
        <v>2014</v>
      </c>
      <c r="G68" s="50" t="s">
        <v>349</v>
      </c>
      <c r="H68" s="51" t="str">
        <f>IF(ArticleTab[Study Country]="Multiple","Multiple",INDEX(Country_Tab[Region],MATCH(ArticleTab[Study Country],Country_Tab[Economy],0)))</f>
        <v>Sub-Saharan Africa</v>
      </c>
      <c r="I68" s="51" t="str">
        <f>IF(ArticleTab[Study Country]="Multiple","Multiple",INDEX(Country_Tab[Income group],MATCH(ArticleTab[Study Country],Country_Tab[Economy],0)))</f>
        <v>Low income</v>
      </c>
      <c r="J68" s="50" t="s">
        <v>831</v>
      </c>
      <c r="K68" s="50" t="s">
        <v>1024</v>
      </c>
      <c r="M68" s="50" t="s">
        <v>833</v>
      </c>
      <c r="P68" s="51"/>
      <c r="S68" s="50" t="s">
        <v>572</v>
      </c>
      <c r="T68" s="50">
        <v>2012</v>
      </c>
      <c r="AB68" s="53"/>
      <c r="AC68" s="53"/>
      <c r="AD68" s="53"/>
      <c r="AE68" s="53"/>
      <c r="AF68" s="53"/>
      <c r="AH68" s="53"/>
      <c r="AI68" s="53"/>
      <c r="AN68" s="51">
        <f t="shared" si="1"/>
        <v>0</v>
      </c>
      <c r="AO68" s="53"/>
    </row>
    <row r="69" spans="1:42">
      <c r="A69" s="70" t="s">
        <v>990</v>
      </c>
      <c r="B69" s="56" t="s">
        <v>1118</v>
      </c>
      <c r="C69" s="53" t="s">
        <v>1025</v>
      </c>
      <c r="D69" s="50" t="s">
        <v>1026</v>
      </c>
      <c r="E69" s="50">
        <v>2012</v>
      </c>
      <c r="G69" s="50" t="s">
        <v>857</v>
      </c>
      <c r="H69" s="51" t="str">
        <f>IF(ArticleTab[Study Country]="Multiple","Multiple",INDEX(Country_Tab[Region],MATCH(ArticleTab[Study Country],Country_Tab[Economy],0)))</f>
        <v>Multiple</v>
      </c>
      <c r="I69" s="51" t="str">
        <f>IF(ArticleTab[Study Country]="Multiple","Multiple",INDEX(Country_Tab[Income group],MATCH(ArticleTab[Study Country],Country_Tab[Economy],0)))</f>
        <v>Multiple</v>
      </c>
      <c r="J69" s="50" t="s">
        <v>856</v>
      </c>
      <c r="K69" s="50" t="s">
        <v>868</v>
      </c>
      <c r="M69" s="50" t="s">
        <v>833</v>
      </c>
      <c r="P69" s="51"/>
      <c r="S69" s="50" t="s">
        <v>572</v>
      </c>
      <c r="T69" s="50">
        <v>2008</v>
      </c>
      <c r="AB69" s="53"/>
      <c r="AC69" s="53"/>
      <c r="AD69" s="53"/>
      <c r="AE69" s="53"/>
      <c r="AF69" s="53"/>
      <c r="AH69" s="53"/>
      <c r="AI69" s="53"/>
      <c r="AN69" s="51">
        <f t="shared" si="1"/>
        <v>0</v>
      </c>
      <c r="AO69" s="53"/>
    </row>
    <row r="70" spans="1:42">
      <c r="A70" s="70" t="s">
        <v>990</v>
      </c>
      <c r="B70" s="56" t="s">
        <v>1027</v>
      </c>
      <c r="C70" s="53" t="s">
        <v>1028</v>
      </c>
      <c r="D70" s="50" t="s">
        <v>1029</v>
      </c>
      <c r="E70" s="50">
        <v>2012</v>
      </c>
      <c r="G70" s="50" t="s">
        <v>481</v>
      </c>
      <c r="H70" s="51" t="str">
        <f>IF(ArticleTab[Study Country]="Multiple","Multiple",INDEX(Country_Tab[Region],MATCH(ArticleTab[Study Country],Country_Tab[Economy],0)))</f>
        <v>Sub-Saharan Africa</v>
      </c>
      <c r="I70" s="51" t="str">
        <f>IF(ArticleTab[Study Country]="Multiple","Multiple",INDEX(Country_Tab[Income group],MATCH(ArticleTab[Study Country],Country_Tab[Economy],0)))</f>
        <v>Low income</v>
      </c>
      <c r="J70" s="50" t="s">
        <v>856</v>
      </c>
      <c r="K70" s="50" t="s">
        <v>1030</v>
      </c>
      <c r="M70" s="50" t="s">
        <v>833</v>
      </c>
      <c r="P70" s="51"/>
      <c r="S70" s="50" t="s">
        <v>572</v>
      </c>
      <c r="T70" s="50">
        <v>2009</v>
      </c>
      <c r="AB70" s="53"/>
      <c r="AC70" s="53"/>
      <c r="AD70" s="53"/>
      <c r="AE70" s="53"/>
      <c r="AF70" s="53"/>
      <c r="AH70" s="53"/>
      <c r="AI70" s="53"/>
      <c r="AN70" s="51">
        <f t="shared" si="1"/>
        <v>0</v>
      </c>
      <c r="AO70" s="53"/>
    </row>
    <row r="71" spans="1:42">
      <c r="A71" s="70" t="s">
        <v>990</v>
      </c>
      <c r="B71" s="56" t="s">
        <v>1082</v>
      </c>
      <c r="C71" s="53" t="s">
        <v>1031</v>
      </c>
      <c r="D71" s="50" t="s">
        <v>1032</v>
      </c>
      <c r="E71" s="50">
        <v>2014</v>
      </c>
      <c r="G71" s="50" t="s">
        <v>568</v>
      </c>
      <c r="H71" s="51" t="str">
        <f>IF(ArticleTab[Study Country]="Multiple","Multiple",INDEX(Country_Tab[Region],MATCH(ArticleTab[Study Country],Country_Tab[Economy],0)))</f>
        <v>Sub-Saharan Africa</v>
      </c>
      <c r="I71" s="51" t="str">
        <f>IF(ArticleTab[Study Country]="Multiple","Multiple",INDEX(Country_Tab[Income group],MATCH(ArticleTab[Study Country],Country_Tab[Economy],0)))</f>
        <v>Lower middle income</v>
      </c>
      <c r="J71" s="53" t="s">
        <v>856</v>
      </c>
      <c r="K71" s="53" t="s">
        <v>1256</v>
      </c>
      <c r="L71" s="53"/>
      <c r="M71" s="53" t="s">
        <v>833</v>
      </c>
      <c r="N71" s="53"/>
      <c r="O71" s="74"/>
      <c r="P71" s="74"/>
      <c r="Q71" s="53"/>
      <c r="R71" s="53"/>
      <c r="S71" s="53" t="s">
        <v>572</v>
      </c>
      <c r="T71" s="50">
        <v>2008</v>
      </c>
      <c r="AB71" s="53"/>
      <c r="AC71" s="53"/>
      <c r="AD71" s="53"/>
      <c r="AE71" s="53"/>
      <c r="AF71" s="53"/>
      <c r="AH71" s="53"/>
      <c r="AI71" s="53"/>
      <c r="AN71" s="51">
        <f t="shared" ref="AN71:AN84" si="2">IF(J71="CEA",AA71+AB71+AC71+AD71+AE71*0.5+AF71*0.5+AG71*0.5+AH71*0.5+AJ71*0.5+AI71*0.5+AK71+AL71+AM71,(10/9)*(AA71+AB71+AC71+AD71+AE71+AG71+0.5*AI71+0.5*AJ71+AL71+AM71))</f>
        <v>0</v>
      </c>
      <c r="AO71" s="53" t="s">
        <v>1169</v>
      </c>
    </row>
    <row r="72" spans="1:42">
      <c r="A72" s="70" t="s">
        <v>990</v>
      </c>
      <c r="B72" s="56" t="s">
        <v>1033</v>
      </c>
      <c r="C72" s="53" t="s">
        <v>1034</v>
      </c>
      <c r="D72" s="50" t="s">
        <v>1035</v>
      </c>
      <c r="E72" s="50">
        <v>2012</v>
      </c>
      <c r="G72" s="50" t="s">
        <v>31</v>
      </c>
      <c r="H72" s="51" t="str">
        <f>IF(ArticleTab[Study Country]="Multiple","Multiple",INDEX(Country_Tab[Region],MATCH(ArticleTab[Study Country],Country_Tab[Economy],0)))</f>
        <v>Latin America &amp; Caribbean</v>
      </c>
      <c r="I72" s="51" t="str">
        <f>IF(ArticleTab[Study Country]="Multiple","Multiple",INDEX(Country_Tab[Income group],MATCH(ArticleTab[Study Country],Country_Tab[Economy],0)))</f>
        <v>Upper middle income</v>
      </c>
      <c r="J72" s="50" t="s">
        <v>831</v>
      </c>
      <c r="K72" s="50" t="s">
        <v>868</v>
      </c>
      <c r="M72" s="50" t="s">
        <v>833</v>
      </c>
      <c r="P72" s="51"/>
      <c r="S72" s="50" t="s">
        <v>572</v>
      </c>
      <c r="T72" s="50">
        <v>2010</v>
      </c>
      <c r="AB72" s="53"/>
      <c r="AC72" s="53"/>
      <c r="AD72" s="53"/>
      <c r="AE72" s="53"/>
      <c r="AF72" s="53"/>
      <c r="AH72" s="53"/>
      <c r="AI72" s="53"/>
      <c r="AN72" s="51">
        <f t="shared" si="2"/>
        <v>0</v>
      </c>
      <c r="AO72" s="53"/>
    </row>
    <row r="73" spans="1:42">
      <c r="A73" s="70" t="s">
        <v>990</v>
      </c>
      <c r="B73" s="56" t="s">
        <v>1036</v>
      </c>
      <c r="C73" s="53" t="s">
        <v>1037</v>
      </c>
      <c r="D73" s="50" t="s">
        <v>1038</v>
      </c>
      <c r="E73" s="50">
        <v>2011</v>
      </c>
      <c r="G73" s="50" t="s">
        <v>349</v>
      </c>
      <c r="H73" s="51" t="str">
        <f>IF(ArticleTab[Study Country]="Multiple","Multiple",INDEX(Country_Tab[Region],MATCH(ArticleTab[Study Country],Country_Tab[Economy],0)))</f>
        <v>Sub-Saharan Africa</v>
      </c>
      <c r="I73" s="51" t="str">
        <f>IF(ArticleTab[Study Country]="Multiple","Multiple",INDEX(Country_Tab[Income group],MATCH(ArticleTab[Study Country],Country_Tab[Economy],0)))</f>
        <v>Low income</v>
      </c>
      <c r="J73" s="50" t="s">
        <v>856</v>
      </c>
      <c r="K73" s="50" t="s">
        <v>1039</v>
      </c>
      <c r="M73" s="50" t="s">
        <v>833</v>
      </c>
      <c r="P73" s="51"/>
      <c r="S73" s="50" t="s">
        <v>572</v>
      </c>
      <c r="T73" s="50">
        <v>2010</v>
      </c>
      <c r="AB73" s="53"/>
      <c r="AC73" s="53"/>
      <c r="AD73" s="53"/>
      <c r="AE73" s="53"/>
      <c r="AF73" s="53"/>
      <c r="AH73" s="53"/>
      <c r="AI73" s="53"/>
      <c r="AN73" s="51">
        <f t="shared" si="2"/>
        <v>0</v>
      </c>
      <c r="AO73" s="53"/>
    </row>
    <row r="74" spans="1:42">
      <c r="A74" s="70" t="s">
        <v>990</v>
      </c>
      <c r="B74" s="56" t="s">
        <v>1040</v>
      </c>
      <c r="C74" s="53" t="s">
        <v>1041</v>
      </c>
      <c r="D74" s="50" t="s">
        <v>1042</v>
      </c>
      <c r="E74" s="50">
        <v>2012</v>
      </c>
      <c r="G74" s="50" t="s">
        <v>545</v>
      </c>
      <c r="H74" s="51" t="str">
        <f>IF(ArticleTab[Study Country]="Multiple","Multiple",INDEX(Country_Tab[Region],MATCH(ArticleTab[Study Country],Country_Tab[Economy],0)))</f>
        <v>Sub-Saharan Africa</v>
      </c>
      <c r="I74" s="51" t="str">
        <f>IF(ArticleTab[Study Country]="Multiple","Multiple",INDEX(Country_Tab[Income group],MATCH(ArticleTab[Study Country],Country_Tab[Economy],0)))</f>
        <v>Low income</v>
      </c>
      <c r="J74" s="50" t="s">
        <v>831</v>
      </c>
      <c r="K74" s="50" t="s">
        <v>1043</v>
      </c>
      <c r="M74" s="50" t="s">
        <v>833</v>
      </c>
      <c r="P74" s="51"/>
      <c r="S74" s="50" t="s">
        <v>572</v>
      </c>
      <c r="T74" s="50">
        <v>2005</v>
      </c>
      <c r="AB74" s="53"/>
      <c r="AC74" s="53"/>
      <c r="AD74" s="53"/>
      <c r="AE74" s="53"/>
      <c r="AF74" s="53"/>
      <c r="AH74" s="53"/>
      <c r="AI74" s="53"/>
      <c r="AN74" s="51">
        <f t="shared" si="2"/>
        <v>0</v>
      </c>
      <c r="AO74" s="53"/>
    </row>
    <row r="75" spans="1:42">
      <c r="A75" s="70" t="s">
        <v>990</v>
      </c>
      <c r="B75" s="56" t="s">
        <v>1083</v>
      </c>
      <c r="C75" s="53" t="s">
        <v>1044</v>
      </c>
      <c r="D75" s="50" t="s">
        <v>1045</v>
      </c>
      <c r="E75" s="50">
        <v>2011</v>
      </c>
      <c r="G75" s="50" t="s">
        <v>349</v>
      </c>
      <c r="H75" s="51" t="str">
        <f>IF(ArticleTab[Study Country]="Multiple","Multiple",INDEX(Country_Tab[Region],MATCH(ArticleTab[Study Country],Country_Tab[Economy],0)))</f>
        <v>Sub-Saharan Africa</v>
      </c>
      <c r="I75" s="51" t="str">
        <f>IF(ArticleTab[Study Country]="Multiple","Multiple",INDEX(Country_Tab[Income group],MATCH(ArticleTab[Study Country],Country_Tab[Economy],0)))</f>
        <v>Low income</v>
      </c>
      <c r="J75" s="53" t="s">
        <v>856</v>
      </c>
      <c r="K75" s="53" t="s">
        <v>1220</v>
      </c>
      <c r="L75" s="53"/>
      <c r="M75" s="53" t="s">
        <v>833</v>
      </c>
      <c r="N75" s="53"/>
      <c r="O75" s="74"/>
      <c r="P75" s="74"/>
      <c r="Q75" s="53"/>
      <c r="R75" s="53"/>
      <c r="S75" s="53" t="s">
        <v>572</v>
      </c>
      <c r="T75" s="53">
        <v>2008</v>
      </c>
      <c r="AB75" s="53"/>
      <c r="AC75" s="53"/>
      <c r="AD75" s="53"/>
      <c r="AE75" s="53"/>
      <c r="AF75" s="53"/>
      <c r="AH75" s="53"/>
      <c r="AI75" s="53"/>
      <c r="AN75" s="51">
        <f t="shared" si="2"/>
        <v>0</v>
      </c>
      <c r="AO75" s="53" t="s">
        <v>1221</v>
      </c>
    </row>
    <row r="76" spans="1:42">
      <c r="A76" s="70" t="s">
        <v>990</v>
      </c>
      <c r="B76" s="56" t="s">
        <v>1046</v>
      </c>
      <c r="C76" s="53" t="s">
        <v>1047</v>
      </c>
      <c r="D76" s="50" t="s">
        <v>1048</v>
      </c>
      <c r="E76" s="50">
        <v>2012</v>
      </c>
      <c r="G76" s="50" t="s">
        <v>545</v>
      </c>
      <c r="H76" s="51" t="str">
        <f>IF(ArticleTab[Study Country]="Multiple","Multiple",INDEX(Country_Tab[Region],MATCH(ArticleTab[Study Country],Country_Tab[Economy],0)))</f>
        <v>Sub-Saharan Africa</v>
      </c>
      <c r="I76" s="51" t="str">
        <f>IF(ArticleTab[Study Country]="Multiple","Multiple",INDEX(Country_Tab[Income group],MATCH(ArticleTab[Study Country],Country_Tab[Economy],0)))</f>
        <v>Low income</v>
      </c>
      <c r="J76" s="50" t="s">
        <v>856</v>
      </c>
      <c r="K76" s="50" t="s">
        <v>1049</v>
      </c>
      <c r="M76" s="50" t="s">
        <v>833</v>
      </c>
      <c r="P76" s="51"/>
      <c r="S76" s="50" t="s">
        <v>572</v>
      </c>
      <c r="T76" s="50">
        <v>2011</v>
      </c>
      <c r="AB76" s="53"/>
      <c r="AC76" s="53"/>
      <c r="AD76" s="53"/>
      <c r="AE76" s="53"/>
      <c r="AF76" s="53"/>
      <c r="AH76" s="53"/>
      <c r="AI76" s="53"/>
      <c r="AN76" s="51">
        <f t="shared" si="2"/>
        <v>0</v>
      </c>
      <c r="AO76" s="73"/>
    </row>
    <row r="77" spans="1:42">
      <c r="A77" s="70" t="s">
        <v>990</v>
      </c>
      <c r="B77" s="56" t="s">
        <v>1050</v>
      </c>
      <c r="C77" s="53" t="s">
        <v>1051</v>
      </c>
      <c r="D77" s="50" t="s">
        <v>1052</v>
      </c>
      <c r="E77" s="50">
        <v>2014</v>
      </c>
      <c r="G77" s="50" t="s">
        <v>418</v>
      </c>
      <c r="H77" s="51" t="str">
        <f>IF(ArticleTab[Study Country]="Multiple","Multiple",INDEX(Country_Tab[Region],MATCH(ArticleTab[Study Country],Country_Tab[Economy],0)))</f>
        <v>East Asia &amp; Pacific</v>
      </c>
      <c r="I77" s="51" t="str">
        <f>IF(ArticleTab[Study Country]="Multiple","Multiple",INDEX(Country_Tab[Income group],MATCH(ArticleTab[Study Country],Country_Tab[Economy],0)))</f>
        <v>Low income</v>
      </c>
      <c r="J77" s="50" t="s">
        <v>856</v>
      </c>
      <c r="K77" s="50" t="s">
        <v>1053</v>
      </c>
      <c r="M77" s="50" t="s">
        <v>833</v>
      </c>
      <c r="P77" s="51"/>
      <c r="S77" s="50" t="s">
        <v>572</v>
      </c>
      <c r="T77" s="50">
        <v>2008</v>
      </c>
      <c r="AB77" s="53"/>
      <c r="AC77" s="53"/>
      <c r="AD77" s="53"/>
      <c r="AE77" s="53"/>
      <c r="AF77" s="53"/>
      <c r="AH77" s="53"/>
      <c r="AI77" s="53"/>
      <c r="AN77" s="51">
        <f t="shared" si="2"/>
        <v>0</v>
      </c>
      <c r="AO77" s="53"/>
    </row>
    <row r="78" spans="1:42">
      <c r="A78" s="70" t="s">
        <v>990</v>
      </c>
      <c r="B78" s="56" t="s">
        <v>1055</v>
      </c>
      <c r="C78" s="53" t="s">
        <v>1056</v>
      </c>
      <c r="D78" s="50" t="s">
        <v>1057</v>
      </c>
      <c r="E78" s="50">
        <v>2014</v>
      </c>
      <c r="G78" s="50" t="s">
        <v>223</v>
      </c>
      <c r="H78" s="51" t="str">
        <f>IF(ArticleTab[Study Country]="Multiple","Multiple",INDEX(Country_Tab[Region],MATCH(ArticleTab[Study Country],Country_Tab[Economy],0)))</f>
        <v>Sub-Saharan Africa</v>
      </c>
      <c r="I78" s="51" t="str">
        <f>IF(ArticleTab[Study Country]="Multiple","Multiple",INDEX(Country_Tab[Income group],MATCH(ArticleTab[Study Country],Country_Tab[Economy],0)))</f>
        <v>Lower middle income</v>
      </c>
      <c r="J78" s="50" t="s">
        <v>831</v>
      </c>
      <c r="K78" s="50" t="s">
        <v>868</v>
      </c>
      <c r="M78" s="50" t="s">
        <v>833</v>
      </c>
      <c r="P78" s="51"/>
      <c r="S78" s="50" t="s">
        <v>572</v>
      </c>
      <c r="T78" s="50">
        <v>2011</v>
      </c>
      <c r="AB78" s="53"/>
      <c r="AC78" s="53"/>
      <c r="AD78" s="53"/>
      <c r="AE78" s="53"/>
      <c r="AF78" s="53"/>
      <c r="AH78" s="53"/>
      <c r="AI78" s="53"/>
      <c r="AN78" s="51">
        <f t="shared" si="2"/>
        <v>0</v>
      </c>
      <c r="AO78" s="53"/>
    </row>
    <row r="79" spans="1:42">
      <c r="A79" s="70" t="s">
        <v>990</v>
      </c>
      <c r="B79" s="56" t="s">
        <v>1058</v>
      </c>
      <c r="C79" s="53" t="s">
        <v>1059</v>
      </c>
      <c r="D79" s="50" t="s">
        <v>1060</v>
      </c>
      <c r="E79" s="50">
        <v>2014</v>
      </c>
      <c r="G79" s="50" t="s">
        <v>524</v>
      </c>
      <c r="H79" s="51" t="str">
        <f>IF(ArticleTab[Study Country]="Multiple","Multiple",INDEX(Country_Tab[Region],MATCH(ArticleTab[Study Country],Country_Tab[Economy],0)))</f>
        <v>Sub-Saharan Africa</v>
      </c>
      <c r="I79" s="51" t="str">
        <f>IF(ArticleTab[Study Country]="Multiple","Multiple",INDEX(Country_Tab[Income group],MATCH(ArticleTab[Study Country],Country_Tab[Economy],0)))</f>
        <v>Low income</v>
      </c>
      <c r="J79" s="50" t="s">
        <v>831</v>
      </c>
      <c r="K79" s="50" t="s">
        <v>1061</v>
      </c>
      <c r="M79" s="50" t="s">
        <v>833</v>
      </c>
      <c r="P79" s="51"/>
      <c r="S79" s="50" t="s">
        <v>572</v>
      </c>
      <c r="T79" s="50">
        <v>2012</v>
      </c>
      <c r="AB79" s="53"/>
      <c r="AC79" s="53"/>
      <c r="AD79" s="53"/>
      <c r="AE79" s="53"/>
      <c r="AF79" s="53"/>
      <c r="AH79" s="53"/>
      <c r="AI79" s="53"/>
      <c r="AN79" s="51">
        <f t="shared" si="2"/>
        <v>0</v>
      </c>
      <c r="AO79" s="53"/>
    </row>
    <row r="80" spans="1:42">
      <c r="A80" s="52" t="s">
        <v>990</v>
      </c>
      <c r="B80" s="75" t="s">
        <v>1062</v>
      </c>
      <c r="C80" s="53" t="s">
        <v>1063</v>
      </c>
      <c r="D80" s="53" t="s">
        <v>1064</v>
      </c>
      <c r="E80" s="53">
        <v>2013</v>
      </c>
      <c r="F80" s="53"/>
      <c r="G80" s="53" t="s">
        <v>433</v>
      </c>
      <c r="H80" s="74" t="str">
        <f>IF(ArticleTab[Study Country]="Multiple","Multiple",INDEX(Country_Tab[Region],MATCH(ArticleTab[Study Country],Country_Tab[Economy],0)))</f>
        <v>Sub-Saharan Africa</v>
      </c>
      <c r="I80" s="74" t="str">
        <f>IF(ArticleTab[Study Country]="Multiple","Multiple",INDEX(Country_Tab[Income group],MATCH(ArticleTab[Study Country],Country_Tab[Economy],0)))</f>
        <v>Lower middle income</v>
      </c>
      <c r="J80" s="53" t="s">
        <v>856</v>
      </c>
      <c r="K80" s="53" t="s">
        <v>1066</v>
      </c>
      <c r="L80" s="53"/>
      <c r="M80" s="53" t="s">
        <v>922</v>
      </c>
      <c r="N80" s="53"/>
      <c r="O80" s="74"/>
      <c r="P80" s="74"/>
      <c r="Q80" s="53"/>
      <c r="R80" s="53"/>
      <c r="S80" s="53" t="s">
        <v>572</v>
      </c>
      <c r="T80" s="53">
        <v>2009</v>
      </c>
      <c r="U80" s="53"/>
      <c r="V80" s="53"/>
      <c r="W80" s="53"/>
      <c r="X80" s="53"/>
      <c r="Y80" s="53"/>
      <c r="Z80" s="53"/>
      <c r="AA80" s="53"/>
      <c r="AB80" s="53"/>
      <c r="AC80" s="53"/>
      <c r="AD80" s="53"/>
      <c r="AE80" s="53"/>
      <c r="AF80" s="53"/>
      <c r="AG80" s="53"/>
      <c r="AH80" s="53"/>
      <c r="AI80" s="53"/>
      <c r="AJ80" s="53"/>
      <c r="AK80" s="74"/>
      <c r="AL80" s="53"/>
      <c r="AM80" s="53"/>
      <c r="AN80" s="74">
        <f t="shared" si="2"/>
        <v>0</v>
      </c>
      <c r="AO80" s="73"/>
      <c r="AP80" s="53"/>
    </row>
    <row r="81" spans="1:42" s="53" customFormat="1">
      <c r="A81" s="70" t="s">
        <v>990</v>
      </c>
      <c r="B81" s="56" t="s">
        <v>1067</v>
      </c>
      <c r="C81" s="53" t="s">
        <v>1068</v>
      </c>
      <c r="D81" s="50" t="s">
        <v>1069</v>
      </c>
      <c r="E81" s="50">
        <v>2013</v>
      </c>
      <c r="F81" s="50"/>
      <c r="G81" s="50" t="s">
        <v>45</v>
      </c>
      <c r="H81" s="51" t="str">
        <f>IF(ArticleTab[Study Country]="Multiple","Multiple",INDEX(Country_Tab[Region],MATCH(ArticleTab[Study Country],Country_Tab[Economy],0)))</f>
        <v>East Asia &amp; Pacific</v>
      </c>
      <c r="I81" s="51" t="str">
        <f>IF(ArticleTab[Study Country]="Multiple","Multiple",INDEX(Country_Tab[Income group],MATCH(ArticleTab[Study Country],Country_Tab[Economy],0)))</f>
        <v>Lower middle income</v>
      </c>
      <c r="J81" s="50" t="s">
        <v>831</v>
      </c>
      <c r="K81" s="50" t="s">
        <v>1070</v>
      </c>
      <c r="L81" s="50"/>
      <c r="M81" s="50" t="s">
        <v>833</v>
      </c>
      <c r="N81" s="50"/>
      <c r="O81" s="51"/>
      <c r="P81" s="51"/>
      <c r="Q81" s="50"/>
      <c r="R81" s="50"/>
      <c r="S81" s="50" t="s">
        <v>572</v>
      </c>
      <c r="T81" s="50">
        <v>2012</v>
      </c>
      <c r="U81" s="50"/>
      <c r="V81" s="50"/>
      <c r="W81" s="50"/>
      <c r="X81" s="50"/>
      <c r="Y81" s="50"/>
      <c r="Z81" s="50"/>
      <c r="AA81" s="50"/>
      <c r="AG81" s="50"/>
      <c r="AJ81" s="50"/>
      <c r="AK81" s="51"/>
      <c r="AL81" s="50"/>
      <c r="AM81" s="50"/>
      <c r="AN81" s="51">
        <f t="shared" si="2"/>
        <v>0</v>
      </c>
      <c r="AP81" s="50"/>
    </row>
    <row r="82" spans="1:42">
      <c r="A82" s="70" t="s">
        <v>990</v>
      </c>
      <c r="B82" s="56" t="s">
        <v>1071</v>
      </c>
      <c r="C82" s="53" t="s">
        <v>1072</v>
      </c>
      <c r="D82" s="50" t="s">
        <v>1054</v>
      </c>
      <c r="E82" s="50">
        <v>2013</v>
      </c>
      <c r="G82" s="50" t="s">
        <v>857</v>
      </c>
      <c r="H82" s="51" t="str">
        <f>IF(ArticleTab[Study Country]="Multiple","Multiple",INDEX(Country_Tab[Region],MATCH(ArticleTab[Study Country],Country_Tab[Economy],0)))</f>
        <v>Multiple</v>
      </c>
      <c r="I82" s="51" t="str">
        <f>IF(ArticleTab[Study Country]="Multiple","Multiple",INDEX(Country_Tab[Income group],MATCH(ArticleTab[Study Country],Country_Tab[Economy],0)))</f>
        <v>Multiple</v>
      </c>
      <c r="J82" s="50" t="s">
        <v>856</v>
      </c>
      <c r="K82" s="50" t="s">
        <v>1256</v>
      </c>
      <c r="M82" s="50" t="s">
        <v>1073</v>
      </c>
      <c r="P82" s="51"/>
      <c r="S82" s="50" t="s">
        <v>572</v>
      </c>
      <c r="T82" s="50">
        <v>2009</v>
      </c>
      <c r="AB82" s="53"/>
      <c r="AC82" s="53"/>
      <c r="AD82" s="53"/>
      <c r="AE82" s="53"/>
      <c r="AF82" s="53"/>
      <c r="AH82" s="53"/>
      <c r="AI82" s="53"/>
      <c r="AN82" s="51">
        <f t="shared" si="2"/>
        <v>0</v>
      </c>
      <c r="AO82" s="53"/>
    </row>
    <row r="83" spans="1:42">
      <c r="A83" s="70" t="s">
        <v>990</v>
      </c>
      <c r="B83" s="56" t="s">
        <v>1074</v>
      </c>
      <c r="C83" s="53" t="s">
        <v>1075</v>
      </c>
      <c r="D83" s="50" t="s">
        <v>1076</v>
      </c>
      <c r="E83" s="50">
        <v>2011</v>
      </c>
      <c r="G83" s="50" t="s">
        <v>545</v>
      </c>
      <c r="H83" s="51" t="str">
        <f>IF(ArticleTab[Study Country]="Multiple","Multiple",INDEX(Country_Tab[Region],MATCH(ArticleTab[Study Country],Country_Tab[Economy],0)))</f>
        <v>Sub-Saharan Africa</v>
      </c>
      <c r="I83" s="51" t="str">
        <f>IF(ArticleTab[Study Country]="Multiple","Multiple",INDEX(Country_Tab[Income group],MATCH(ArticleTab[Study Country],Country_Tab[Economy],0)))</f>
        <v>Low income</v>
      </c>
      <c r="J83" s="50" t="s">
        <v>831</v>
      </c>
      <c r="K83" s="50" t="s">
        <v>1077</v>
      </c>
      <c r="M83" s="50" t="s">
        <v>833</v>
      </c>
      <c r="P83" s="51"/>
      <c r="S83" s="50" t="s">
        <v>572</v>
      </c>
      <c r="T83" s="50">
        <v>2011</v>
      </c>
      <c r="AB83" s="53"/>
      <c r="AC83" s="53"/>
      <c r="AD83" s="53"/>
      <c r="AE83" s="53"/>
      <c r="AF83" s="53"/>
      <c r="AH83" s="53"/>
      <c r="AI83" s="53"/>
      <c r="AN83" s="51">
        <f t="shared" si="2"/>
        <v>0</v>
      </c>
      <c r="AO83" s="53"/>
    </row>
    <row r="84" spans="1:42">
      <c r="A84" s="70" t="s">
        <v>990</v>
      </c>
      <c r="B84" s="56" t="s">
        <v>1078</v>
      </c>
      <c r="C84" s="53" t="s">
        <v>1079</v>
      </c>
      <c r="D84" s="50" t="s">
        <v>1080</v>
      </c>
      <c r="E84" s="50">
        <v>2013</v>
      </c>
      <c r="G84" s="50" t="s">
        <v>857</v>
      </c>
      <c r="H84" s="51" t="str">
        <f>IF(ArticleTab[Study Country]="Multiple","Multiple",INDEX(Country_Tab[Region],MATCH(ArticleTab[Study Country],Country_Tab[Economy],0)))</f>
        <v>Multiple</v>
      </c>
      <c r="I84" s="51" t="str">
        <f>IF(ArticleTab[Study Country]="Multiple","Multiple",INDEX(Country_Tab[Income group],MATCH(ArticleTab[Study Country],Country_Tab[Economy],0)))</f>
        <v>Multiple</v>
      </c>
      <c r="J84" s="50" t="s">
        <v>831</v>
      </c>
      <c r="K84" s="50" t="s">
        <v>1081</v>
      </c>
      <c r="M84" s="50" t="s">
        <v>833</v>
      </c>
      <c r="P84" s="51"/>
      <c r="S84" s="50" t="s">
        <v>572</v>
      </c>
      <c r="T84" s="50">
        <v>2007</v>
      </c>
      <c r="AB84" s="53"/>
      <c r="AC84" s="53"/>
      <c r="AD84" s="53"/>
      <c r="AE84" s="53"/>
      <c r="AF84" s="53"/>
      <c r="AH84" s="53"/>
      <c r="AI84" s="53"/>
      <c r="AN84" s="51">
        <f t="shared" si="2"/>
        <v>0</v>
      </c>
      <c r="AO84" s="53"/>
    </row>
    <row r="85" spans="1:42">
      <c r="B85" s="50" t="s">
        <v>998</v>
      </c>
    </row>
    <row r="86" spans="1:42">
      <c r="I86" s="50">
        <f>1115-54</f>
        <v>1061</v>
      </c>
    </row>
  </sheetData>
  <conditionalFormatting sqref="AF2:AF84">
    <cfRule type="expression" dxfId="286" priority="6">
      <formula>NOT(J2="CEA")</formula>
    </cfRule>
  </conditionalFormatting>
  <conditionalFormatting sqref="AH2:AH84">
    <cfRule type="expression" dxfId="285" priority="5">
      <formula>NOT(J2="CEA")</formula>
    </cfRule>
  </conditionalFormatting>
  <conditionalFormatting sqref="AK2:AK84">
    <cfRule type="expression" dxfId="284" priority="4">
      <formula>NOT(J2="CEA")</formula>
    </cfRule>
  </conditionalFormatting>
  <conditionalFormatting sqref="R2:R21 R23:R53">
    <cfRule type="expression" dxfId="283" priority="2">
      <formula>N2="Modeled"</formula>
    </cfRule>
  </conditionalFormatting>
  <conditionalFormatting sqref="U2:U84">
    <cfRule type="expression" dxfId="282" priority="1">
      <formula>NOT(J2="CEA")</formula>
    </cfRule>
  </conditionalFormatting>
  <pageMargins left="0.7" right="0.7" top="0.75" bottom="0.75" header="0.3" footer="0.3"/>
  <pageSetup orientation="portrait"/>
  <tableParts count="1">
    <tablePart r:id="rId1"/>
  </tableParts>
  <extLst>
    <ext xmlns:x14="http://schemas.microsoft.com/office/spreadsheetml/2009/9/main" uri="{CCE6A557-97BC-4b89-ADB6-D9C93CAAB3DF}">
      <x14:dataValidations xmlns:xm="http://schemas.microsoft.com/office/excel/2006/main" count="2">
        <x14:dataValidation type="list" errorStyle="warning" allowBlank="1" showErrorMessage="1" errorTitle="County not on list" error="This value is not recognized, so region and income group will not be automatically filled. ">
          <x14:formula1>
            <xm:f>'Country Classifications'!$A$5:$A$220</xm:f>
          </x14:formula1>
          <xm:sqref>G2:G84</xm:sqref>
        </x14:dataValidation>
        <x14:dataValidation type="list" errorStyle="warning" allowBlank="1" showErrorMessage="1" errorTitle="Country not in list" error="As you have written it, this country is not in the CPI list. Certain values will not be filled in automatically. ">
          <x14:formula1>
            <xm:f>CPI!$A$3:$A$256</xm:f>
          </x14:formula1>
          <xm:sqref>S2:S84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5"/>
  <sheetViews>
    <sheetView topLeftCell="T1" zoomScale="70" zoomScaleNormal="70" zoomScalePageLayoutView="70" workbookViewId="0">
      <pane ySplit="1" topLeftCell="A2" activePane="bottomLeft" state="frozen"/>
      <selection pane="bottomLeft" activeCell="AI1" sqref="AI1"/>
    </sheetView>
  </sheetViews>
  <sheetFormatPr baseColWidth="10" defaultColWidth="8.83203125" defaultRowHeight="14" x14ac:dyDescent="0"/>
  <cols>
    <col min="1" max="1" width="14.33203125" style="103" bestFit="1" customWidth="1"/>
    <col min="2" max="4" width="14.33203125" style="103" customWidth="1"/>
    <col min="5" max="5" width="63.5" style="103" customWidth="1"/>
    <col min="6" max="7" width="12.1640625" style="103" customWidth="1"/>
    <col min="8" max="8" width="17" style="103" customWidth="1"/>
    <col min="9" max="9" width="18.1640625" style="103" customWidth="1"/>
    <col min="10" max="10" width="83.6640625" style="103" customWidth="1"/>
    <col min="11" max="11" width="5.83203125" style="103" customWidth="1"/>
    <col min="12" max="12" width="13.1640625" style="101" bestFit="1" customWidth="1"/>
    <col min="13" max="13" width="14.83203125" style="111" hidden="1" customWidth="1"/>
    <col min="14" max="14" width="21.6640625" style="103" customWidth="1"/>
    <col min="15" max="15" width="10.33203125" style="111" customWidth="1"/>
    <col min="16" max="16" width="10.33203125" style="79" customWidth="1"/>
    <col min="17" max="17" width="8.33203125" style="103" customWidth="1"/>
    <col min="18" max="18" width="9.5" style="103" customWidth="1"/>
    <col min="19" max="19" width="10.5" style="103" customWidth="1"/>
    <col min="20" max="20" width="12.83203125" style="103" customWidth="1"/>
    <col min="21" max="21" width="18.1640625" style="103" customWidth="1"/>
    <col min="22" max="22" width="9.83203125" style="103" customWidth="1"/>
    <col min="23" max="23" width="21.1640625" style="103" customWidth="1"/>
    <col min="24" max="24" width="12.33203125" style="103" customWidth="1"/>
    <col min="25" max="25" width="26.5" style="103" customWidth="1"/>
    <col min="26" max="26" width="18.83203125" style="103" customWidth="1"/>
    <col min="27" max="27" width="8.83203125" style="103" customWidth="1"/>
    <col min="28" max="28" width="23.1640625" style="103" customWidth="1"/>
    <col min="29" max="29" width="17.6640625" style="103" customWidth="1"/>
    <col min="30" max="30" width="40.6640625" style="103" customWidth="1"/>
    <col min="31" max="31" width="13.5" style="103" customWidth="1"/>
    <col min="32" max="32" width="46.33203125" style="103" customWidth="1"/>
    <col min="33" max="33" width="22" style="103" customWidth="1"/>
    <col min="34" max="34" width="24.5" style="103" customWidth="1"/>
    <col min="35" max="16384" width="8.83203125" style="103"/>
  </cols>
  <sheetData>
    <row r="1" spans="1:36" s="91" customFormat="1">
      <c r="A1" s="80" t="s">
        <v>28</v>
      </c>
      <c r="B1" s="80" t="s">
        <v>1822</v>
      </c>
      <c r="C1" s="80" t="s">
        <v>1814</v>
      </c>
      <c r="D1" s="80" t="s">
        <v>1315</v>
      </c>
      <c r="E1" s="80" t="s">
        <v>29</v>
      </c>
      <c r="F1" s="80" t="s">
        <v>633</v>
      </c>
      <c r="G1" s="80" t="s">
        <v>1297</v>
      </c>
      <c r="H1" s="80" t="s">
        <v>1275</v>
      </c>
      <c r="I1" s="80" t="s">
        <v>1276</v>
      </c>
      <c r="J1" s="80" t="s">
        <v>829</v>
      </c>
      <c r="K1" s="80" t="s">
        <v>830</v>
      </c>
      <c r="L1" s="110" t="s">
        <v>632</v>
      </c>
      <c r="M1" s="81" t="s">
        <v>12</v>
      </c>
      <c r="N1" s="80" t="s">
        <v>630</v>
      </c>
      <c r="O1" s="81" t="s">
        <v>634</v>
      </c>
      <c r="P1" s="82" t="s">
        <v>635</v>
      </c>
      <c r="Q1" s="83" t="s">
        <v>636</v>
      </c>
      <c r="R1" s="83" t="s">
        <v>637</v>
      </c>
      <c r="S1" s="83" t="s">
        <v>638</v>
      </c>
      <c r="T1" s="83" t="s">
        <v>639</v>
      </c>
      <c r="U1" s="84" t="s">
        <v>640</v>
      </c>
      <c r="V1" s="84" t="s">
        <v>641</v>
      </c>
      <c r="W1" s="85" t="s">
        <v>642</v>
      </c>
      <c r="X1" s="83" t="s">
        <v>643</v>
      </c>
      <c r="Y1" s="86" t="s">
        <v>644</v>
      </c>
      <c r="Z1" s="83" t="s">
        <v>645</v>
      </c>
      <c r="AA1" s="83" t="s">
        <v>646</v>
      </c>
      <c r="AB1" s="87" t="s">
        <v>647</v>
      </c>
      <c r="AC1" s="109" t="s">
        <v>648</v>
      </c>
      <c r="AD1" s="88" t="s">
        <v>11</v>
      </c>
      <c r="AE1" s="89" t="s">
        <v>13</v>
      </c>
      <c r="AF1" s="90" t="s">
        <v>8</v>
      </c>
      <c r="AG1" s="91" t="s">
        <v>2</v>
      </c>
      <c r="AH1" s="91" t="s">
        <v>1947</v>
      </c>
      <c r="AI1" s="91" t="s">
        <v>587</v>
      </c>
      <c r="AJ1" s="91" t="s">
        <v>1818</v>
      </c>
    </row>
    <row r="2" spans="1:36">
      <c r="A2" s="103" t="s">
        <v>1009</v>
      </c>
      <c r="B2" s="103" t="s">
        <v>1623</v>
      </c>
      <c r="C2" s="103" t="s">
        <v>1011</v>
      </c>
      <c r="D2" s="103">
        <v>2012</v>
      </c>
      <c r="E2" s="79" t="s">
        <v>1010</v>
      </c>
      <c r="F2" s="79" t="s">
        <v>349</v>
      </c>
      <c r="G2" s="79"/>
      <c r="H2" s="103" t="s">
        <v>1270</v>
      </c>
      <c r="I2" s="103" t="s">
        <v>1312</v>
      </c>
      <c r="J2" s="103" t="s">
        <v>1291</v>
      </c>
      <c r="K2" s="103" t="s">
        <v>834</v>
      </c>
      <c r="L2" s="105">
        <v>0.03</v>
      </c>
      <c r="N2" s="103" t="s">
        <v>848</v>
      </c>
      <c r="O2" s="111" t="s">
        <v>572</v>
      </c>
      <c r="P2" s="79">
        <v>2010</v>
      </c>
      <c r="Q2" s="103">
        <v>1</v>
      </c>
      <c r="R2" s="103">
        <v>0.03</v>
      </c>
      <c r="T2" s="103">
        <v>79.233151704545506</v>
      </c>
      <c r="U2" s="79">
        <v>2.3769945511363653</v>
      </c>
      <c r="W2" s="103">
        <v>224.602657227321</v>
      </c>
      <c r="X2" s="103">
        <v>173.230487397952</v>
      </c>
      <c r="Z2" s="103">
        <v>3.081901462146452</v>
      </c>
      <c r="AB2" s="103">
        <v>84.529601757352907</v>
      </c>
      <c r="AC2" s="111">
        <v>3.6459434305549286E-2</v>
      </c>
      <c r="AD2" s="103" t="s">
        <v>1835</v>
      </c>
      <c r="AG2" s="124" t="str">
        <f>VLOOKUP(A2,'Article Matrix'!$B$2:$I$84,7,FALSE)</f>
        <v>Sub-Saharan Africa</v>
      </c>
      <c r="AH2" s="122" t="str">
        <f>VLOOKUP(A2,'Article Matrix'!$B$2:$I$84,8,FALSE)</f>
        <v>Low income</v>
      </c>
      <c r="AI2" s="103" t="str">
        <f t="shared" ref="AI2:AI65" si="0">PROPER(AH2)</f>
        <v>Low Income</v>
      </c>
      <c r="AJ2" s="79" t="str">
        <f t="shared" ref="AJ2:AJ65" si="1">PROPER(N2)</f>
        <v>Per Person</v>
      </c>
    </row>
    <row r="3" spans="1:36">
      <c r="A3" s="103" t="s">
        <v>1017</v>
      </c>
      <c r="B3" s="103" t="s">
        <v>1781</v>
      </c>
      <c r="C3" s="103" t="s">
        <v>1019</v>
      </c>
      <c r="D3" s="103">
        <v>2013</v>
      </c>
      <c r="E3" s="79" t="s">
        <v>1018</v>
      </c>
      <c r="F3" s="79" t="s">
        <v>1254</v>
      </c>
      <c r="G3" s="79"/>
      <c r="H3" s="79" t="s">
        <v>950</v>
      </c>
      <c r="I3" s="79" t="s">
        <v>1298</v>
      </c>
      <c r="J3" s="103" t="s">
        <v>1136</v>
      </c>
      <c r="K3" s="103" t="s">
        <v>834</v>
      </c>
      <c r="L3" s="105">
        <v>0.06</v>
      </c>
      <c r="N3" s="103" t="s">
        <v>846</v>
      </c>
      <c r="O3" s="111" t="s">
        <v>572</v>
      </c>
      <c r="P3" s="79">
        <v>2012</v>
      </c>
      <c r="Q3" s="103">
        <v>1</v>
      </c>
      <c r="R3" s="103">
        <v>0.06</v>
      </c>
      <c r="T3" s="103" t="e">
        <v>#N/A</v>
      </c>
      <c r="U3" s="79" t="e">
        <v>#N/A</v>
      </c>
      <c r="W3" s="103" t="e">
        <v>#N/A</v>
      </c>
      <c r="X3" s="103" t="e">
        <v>#N/A</v>
      </c>
      <c r="Y3" s="77" t="s">
        <v>665</v>
      </c>
      <c r="Z3" s="103" t="e">
        <v>#N/A</v>
      </c>
      <c r="AB3" s="103" t="e">
        <v>#N/A</v>
      </c>
      <c r="AC3" s="111">
        <v>6.2673599999999996E-2</v>
      </c>
      <c r="AD3" s="103" t="s">
        <v>1848</v>
      </c>
      <c r="AG3" s="122" t="str">
        <f>VLOOKUP(A3,'Article Matrix'!$B$2:$I$84,7,FALSE)</f>
        <v>Multiple</v>
      </c>
      <c r="AH3" s="122" t="str">
        <f>VLOOKUP(A3,'Article Matrix'!$B$2:$I$84,8,FALSE)</f>
        <v>Multiple</v>
      </c>
      <c r="AI3" s="103" t="str">
        <f t="shared" si="0"/>
        <v>Multiple</v>
      </c>
      <c r="AJ3" s="79" t="str">
        <f t="shared" si="1"/>
        <v>Per Patient Treated</v>
      </c>
    </row>
    <row r="4" spans="1:36">
      <c r="A4" s="103" t="s">
        <v>1017</v>
      </c>
      <c r="B4" s="103" t="s">
        <v>1782</v>
      </c>
      <c r="C4" s="103" t="s">
        <v>1019</v>
      </c>
      <c r="D4" s="103">
        <v>2013</v>
      </c>
      <c r="E4" s="79" t="s">
        <v>1018</v>
      </c>
      <c r="F4" s="79" t="s">
        <v>1254</v>
      </c>
      <c r="G4" s="79"/>
      <c r="H4" s="79" t="s">
        <v>950</v>
      </c>
      <c r="I4" s="79" t="s">
        <v>1298</v>
      </c>
      <c r="J4" s="103" t="s">
        <v>1137</v>
      </c>
      <c r="K4" s="103" t="s">
        <v>834</v>
      </c>
      <c r="L4" s="105">
        <v>0.06</v>
      </c>
      <c r="N4" s="103" t="s">
        <v>846</v>
      </c>
      <c r="O4" s="111" t="s">
        <v>572</v>
      </c>
      <c r="P4" s="79">
        <v>2012</v>
      </c>
      <c r="Q4" s="103">
        <v>1</v>
      </c>
      <c r="R4" s="103">
        <v>0.06</v>
      </c>
      <c r="T4" s="103" t="e">
        <v>#N/A</v>
      </c>
      <c r="U4" s="79" t="e">
        <v>#N/A</v>
      </c>
      <c r="W4" s="103" t="e">
        <v>#N/A</v>
      </c>
      <c r="X4" s="103" t="e">
        <v>#N/A</v>
      </c>
      <c r="Y4" s="77" t="s">
        <v>599</v>
      </c>
      <c r="Z4" s="103" t="e">
        <v>#N/A</v>
      </c>
      <c r="AB4" s="103" t="e">
        <v>#N/A</v>
      </c>
      <c r="AC4" s="111">
        <v>6.5439600000000001E-2</v>
      </c>
      <c r="AD4" s="103" t="s">
        <v>1848</v>
      </c>
      <c r="AG4" s="122" t="str">
        <f>VLOOKUP(A4,'Article Matrix'!$B$2:$I$84,7,FALSE)</f>
        <v>Multiple</v>
      </c>
      <c r="AH4" s="122" t="str">
        <f>VLOOKUP(A4,'Article Matrix'!$B$2:$I$84,8,FALSE)</f>
        <v>Multiple</v>
      </c>
      <c r="AI4" s="103" t="str">
        <f t="shared" si="0"/>
        <v>Multiple</v>
      </c>
      <c r="AJ4" s="79" t="str">
        <f t="shared" si="1"/>
        <v>Per Patient Treated</v>
      </c>
    </row>
    <row r="5" spans="1:36">
      <c r="A5" s="103" t="s">
        <v>1017</v>
      </c>
      <c r="B5" s="103" t="s">
        <v>1783</v>
      </c>
      <c r="C5" s="103" t="s">
        <v>1019</v>
      </c>
      <c r="D5" s="103">
        <v>2013</v>
      </c>
      <c r="E5" s="79" t="s">
        <v>1018</v>
      </c>
      <c r="F5" s="79" t="s">
        <v>1254</v>
      </c>
      <c r="G5" s="79"/>
      <c r="H5" s="79" t="s">
        <v>950</v>
      </c>
      <c r="I5" s="79" t="s">
        <v>1298</v>
      </c>
      <c r="J5" s="103" t="s">
        <v>1138</v>
      </c>
      <c r="K5" s="103" t="s">
        <v>834</v>
      </c>
      <c r="L5" s="105">
        <v>0.06</v>
      </c>
      <c r="N5" s="103" t="s">
        <v>846</v>
      </c>
      <c r="O5" s="111" t="s">
        <v>572</v>
      </c>
      <c r="P5" s="79">
        <v>2012</v>
      </c>
      <c r="Q5" s="103">
        <v>1</v>
      </c>
      <c r="R5" s="103">
        <v>0.06</v>
      </c>
      <c r="T5" s="103" t="e">
        <v>#N/A</v>
      </c>
      <c r="U5" s="79" t="e">
        <v>#N/A</v>
      </c>
      <c r="W5" s="103" t="e">
        <v>#N/A</v>
      </c>
      <c r="X5" s="103" t="e">
        <v>#N/A</v>
      </c>
      <c r="Y5" s="77" t="s">
        <v>599</v>
      </c>
      <c r="Z5" s="103" t="e">
        <v>#N/A</v>
      </c>
      <c r="AB5" s="103" t="e">
        <v>#N/A</v>
      </c>
      <c r="AC5" s="111">
        <v>6.5439600000000001E-2</v>
      </c>
      <c r="AD5" s="103" t="s">
        <v>1848</v>
      </c>
      <c r="AG5" s="122" t="str">
        <f>VLOOKUP(A5,'Article Matrix'!$B$2:$I$84,7,FALSE)</f>
        <v>Multiple</v>
      </c>
      <c r="AH5" s="122" t="str">
        <f>VLOOKUP(A5,'Article Matrix'!$B$2:$I$84,8,FALSE)</f>
        <v>Multiple</v>
      </c>
      <c r="AI5" s="103" t="str">
        <f t="shared" si="0"/>
        <v>Multiple</v>
      </c>
      <c r="AJ5" s="79" t="str">
        <f t="shared" si="1"/>
        <v>Per Patient Treated</v>
      </c>
    </row>
    <row r="6" spans="1:36">
      <c r="A6" s="103" t="s">
        <v>1017</v>
      </c>
      <c r="B6" s="103" t="s">
        <v>1784</v>
      </c>
      <c r="C6" s="103" t="s">
        <v>1019</v>
      </c>
      <c r="D6" s="103">
        <v>2013</v>
      </c>
      <c r="E6" s="79" t="s">
        <v>1018</v>
      </c>
      <c r="F6" s="79" t="s">
        <v>1254</v>
      </c>
      <c r="G6" s="79"/>
      <c r="H6" s="79" t="s">
        <v>950</v>
      </c>
      <c r="I6" s="79" t="s">
        <v>1298</v>
      </c>
      <c r="J6" s="103" t="s">
        <v>1139</v>
      </c>
      <c r="K6" s="103" t="s">
        <v>834</v>
      </c>
      <c r="L6" s="105">
        <v>0.06</v>
      </c>
      <c r="N6" s="103" t="s">
        <v>846</v>
      </c>
      <c r="O6" s="111" t="s">
        <v>572</v>
      </c>
      <c r="P6" s="79">
        <v>2012</v>
      </c>
      <c r="Q6" s="103">
        <v>1</v>
      </c>
      <c r="R6" s="103">
        <v>0.06</v>
      </c>
      <c r="T6" s="103" t="e">
        <v>#N/A</v>
      </c>
      <c r="U6" s="79" t="e">
        <v>#N/A</v>
      </c>
      <c r="W6" s="103" t="e">
        <v>#N/A</v>
      </c>
      <c r="X6" s="103" t="e">
        <v>#N/A</v>
      </c>
      <c r="Y6" s="77" t="s">
        <v>599</v>
      </c>
      <c r="Z6" s="103" t="e">
        <v>#N/A</v>
      </c>
      <c r="AB6" s="103" t="e">
        <v>#N/A</v>
      </c>
      <c r="AC6" s="111">
        <v>6.5439600000000001E-2</v>
      </c>
      <c r="AD6" s="103" t="s">
        <v>1848</v>
      </c>
      <c r="AG6" s="122" t="str">
        <f>VLOOKUP(A6,'Article Matrix'!$B$2:$I$84,7,FALSE)</f>
        <v>Multiple</v>
      </c>
      <c r="AH6" s="122" t="str">
        <f>VLOOKUP(A6,'Article Matrix'!$B$2:$I$84,8,FALSE)</f>
        <v>Multiple</v>
      </c>
      <c r="AI6" s="103" t="str">
        <f t="shared" si="0"/>
        <v>Multiple</v>
      </c>
      <c r="AJ6" s="79" t="str">
        <f t="shared" si="1"/>
        <v>Per Patient Treated</v>
      </c>
    </row>
    <row r="7" spans="1:36">
      <c r="A7" s="103" t="s">
        <v>1017</v>
      </c>
      <c r="B7" s="103" t="s">
        <v>1777</v>
      </c>
      <c r="C7" s="103" t="s">
        <v>1019</v>
      </c>
      <c r="D7" s="103">
        <v>2013</v>
      </c>
      <c r="E7" s="79" t="s">
        <v>1018</v>
      </c>
      <c r="F7" s="79" t="s">
        <v>1254</v>
      </c>
      <c r="G7" s="79"/>
      <c r="H7" s="79" t="s">
        <v>950</v>
      </c>
      <c r="I7" s="79" t="s">
        <v>1298</v>
      </c>
      <c r="J7" s="103" t="s">
        <v>1269</v>
      </c>
      <c r="K7" s="103" t="s">
        <v>834</v>
      </c>
      <c r="L7" s="105">
        <v>7.0000000000000007E-2</v>
      </c>
      <c r="N7" s="103" t="s">
        <v>846</v>
      </c>
      <c r="O7" s="111" t="s">
        <v>572</v>
      </c>
      <c r="P7" s="79">
        <v>2012</v>
      </c>
      <c r="Q7" s="103">
        <v>1</v>
      </c>
      <c r="R7" s="103">
        <v>7.0000000000000007E-2</v>
      </c>
      <c r="T7" s="103" t="e">
        <v>#N/A</v>
      </c>
      <c r="U7" s="79" t="e">
        <v>#N/A</v>
      </c>
      <c r="W7" s="103" t="e">
        <v>#N/A</v>
      </c>
      <c r="X7" s="103" t="e">
        <v>#N/A</v>
      </c>
      <c r="Y7" s="77" t="s">
        <v>665</v>
      </c>
      <c r="Z7" s="103" t="e">
        <v>#N/A</v>
      </c>
      <c r="AB7" s="103" t="e">
        <v>#N/A</v>
      </c>
      <c r="AC7" s="111">
        <v>7.3119200000000009E-2</v>
      </c>
      <c r="AD7" s="103" t="s">
        <v>1848</v>
      </c>
      <c r="AG7" s="122" t="str">
        <f>VLOOKUP(A7,'Article Matrix'!$B$2:$I$84,7,FALSE)</f>
        <v>Multiple</v>
      </c>
      <c r="AH7" s="122" t="str">
        <f>VLOOKUP(A7,'Article Matrix'!$B$2:$I$84,8,FALSE)</f>
        <v>Multiple</v>
      </c>
      <c r="AI7" s="103" t="str">
        <f t="shared" si="0"/>
        <v>Multiple</v>
      </c>
      <c r="AJ7" s="79" t="str">
        <f t="shared" si="1"/>
        <v>Per Patient Treated</v>
      </c>
    </row>
    <row r="8" spans="1:36" s="113" customFormat="1">
      <c r="A8" s="103" t="s">
        <v>1017</v>
      </c>
      <c r="B8" s="103" t="s">
        <v>1780</v>
      </c>
      <c r="C8" s="103" t="s">
        <v>1019</v>
      </c>
      <c r="D8" s="103">
        <v>2013</v>
      </c>
      <c r="E8" s="79" t="s">
        <v>1018</v>
      </c>
      <c r="F8" s="79" t="s">
        <v>1254</v>
      </c>
      <c r="G8" s="79"/>
      <c r="H8" s="79" t="s">
        <v>950</v>
      </c>
      <c r="I8" s="79" t="s">
        <v>1298</v>
      </c>
      <c r="J8" s="103" t="s">
        <v>1135</v>
      </c>
      <c r="K8" s="103" t="s">
        <v>834</v>
      </c>
      <c r="L8" s="105">
        <v>7.0000000000000007E-2</v>
      </c>
      <c r="M8" s="111"/>
      <c r="N8" s="103" t="s">
        <v>846</v>
      </c>
      <c r="O8" s="111" t="s">
        <v>572</v>
      </c>
      <c r="P8" s="79">
        <v>2012</v>
      </c>
      <c r="Q8" s="103">
        <v>1</v>
      </c>
      <c r="R8" s="103">
        <v>7.0000000000000007E-2</v>
      </c>
      <c r="S8" s="103"/>
      <c r="T8" s="103" t="e">
        <v>#N/A</v>
      </c>
      <c r="U8" s="79" t="e">
        <v>#N/A</v>
      </c>
      <c r="V8" s="103"/>
      <c r="W8" s="103" t="e">
        <v>#N/A</v>
      </c>
      <c r="X8" s="103" t="e">
        <v>#N/A</v>
      </c>
      <c r="Y8" s="77" t="s">
        <v>669</v>
      </c>
      <c r="Z8" s="103" t="e">
        <v>#N/A</v>
      </c>
      <c r="AA8" s="103"/>
      <c r="AB8" s="103" t="e">
        <v>#N/A</v>
      </c>
      <c r="AC8" s="111">
        <v>7.7497700000000017E-2</v>
      </c>
      <c r="AD8" s="103" t="s">
        <v>1848</v>
      </c>
      <c r="AE8" s="103"/>
      <c r="AF8" s="103"/>
      <c r="AG8" s="123" t="str">
        <f>VLOOKUP(A8,'Article Matrix'!$B$2:$I$84,7,FALSE)</f>
        <v>Multiple</v>
      </c>
      <c r="AH8" s="122" t="str">
        <f>VLOOKUP(A8,'Article Matrix'!$B$2:$I$84,8,FALSE)</f>
        <v>Multiple</v>
      </c>
      <c r="AI8" s="113" t="str">
        <f t="shared" si="0"/>
        <v>Multiple</v>
      </c>
      <c r="AJ8" s="96" t="str">
        <f t="shared" si="1"/>
        <v>Per Patient Treated</v>
      </c>
    </row>
    <row r="9" spans="1:36" s="113" customFormat="1">
      <c r="A9" s="103" t="s">
        <v>1017</v>
      </c>
      <c r="B9" s="103" t="s">
        <v>1778</v>
      </c>
      <c r="C9" s="103" t="s">
        <v>1019</v>
      </c>
      <c r="D9" s="103">
        <v>2013</v>
      </c>
      <c r="E9" s="79" t="s">
        <v>1018</v>
      </c>
      <c r="F9" s="79" t="s">
        <v>1254</v>
      </c>
      <c r="G9" s="79"/>
      <c r="H9" s="79" t="s">
        <v>950</v>
      </c>
      <c r="I9" s="79" t="s">
        <v>1298</v>
      </c>
      <c r="J9" s="103" t="s">
        <v>1133</v>
      </c>
      <c r="K9" s="103" t="s">
        <v>834</v>
      </c>
      <c r="L9" s="105">
        <v>0.08</v>
      </c>
      <c r="M9" s="111"/>
      <c r="N9" s="103" t="s">
        <v>846</v>
      </c>
      <c r="O9" s="111" t="s">
        <v>572</v>
      </c>
      <c r="P9" s="79">
        <v>2012</v>
      </c>
      <c r="Q9" s="103">
        <v>1</v>
      </c>
      <c r="R9" s="103">
        <v>0.08</v>
      </c>
      <c r="S9" s="103"/>
      <c r="T9" s="103" t="e">
        <v>#N/A</v>
      </c>
      <c r="U9" s="79" t="e">
        <v>#N/A</v>
      </c>
      <c r="V9" s="103"/>
      <c r="W9" s="103" t="e">
        <v>#N/A</v>
      </c>
      <c r="X9" s="103" t="e">
        <v>#N/A</v>
      </c>
      <c r="Y9" s="77" t="s">
        <v>663</v>
      </c>
      <c r="Z9" s="103" t="e">
        <v>#N/A</v>
      </c>
      <c r="AA9" s="103"/>
      <c r="AB9" s="103" t="e">
        <v>#N/A</v>
      </c>
      <c r="AC9" s="111">
        <v>8.4628800000000004E-2</v>
      </c>
      <c r="AD9" s="103" t="s">
        <v>1848</v>
      </c>
      <c r="AE9" s="103"/>
      <c r="AF9" s="103"/>
      <c r="AG9" s="123" t="str">
        <f>VLOOKUP(A9,'Article Matrix'!$B$2:$I$84,7,FALSE)</f>
        <v>Multiple</v>
      </c>
      <c r="AH9" s="122" t="str">
        <f>VLOOKUP(A9,'Article Matrix'!$B$2:$I$84,8,FALSE)</f>
        <v>Multiple</v>
      </c>
      <c r="AI9" s="113" t="str">
        <f t="shared" si="0"/>
        <v>Multiple</v>
      </c>
      <c r="AJ9" s="96" t="str">
        <f t="shared" si="1"/>
        <v>Per Patient Treated</v>
      </c>
    </row>
    <row r="10" spans="1:36" s="113" customFormat="1">
      <c r="A10" s="103" t="s">
        <v>1017</v>
      </c>
      <c r="B10" s="103" t="s">
        <v>1779</v>
      </c>
      <c r="C10" s="103" t="s">
        <v>1019</v>
      </c>
      <c r="D10" s="103">
        <v>2013</v>
      </c>
      <c r="E10" s="79" t="s">
        <v>1018</v>
      </c>
      <c r="F10" s="79" t="s">
        <v>1254</v>
      </c>
      <c r="G10" s="79"/>
      <c r="H10" s="79" t="s">
        <v>950</v>
      </c>
      <c r="I10" s="79" t="s">
        <v>1298</v>
      </c>
      <c r="J10" s="103" t="s">
        <v>1134</v>
      </c>
      <c r="K10" s="103" t="s">
        <v>834</v>
      </c>
      <c r="L10" s="105">
        <v>0.08</v>
      </c>
      <c r="M10" s="111"/>
      <c r="N10" s="103" t="s">
        <v>846</v>
      </c>
      <c r="O10" s="111" t="s">
        <v>572</v>
      </c>
      <c r="P10" s="79">
        <v>2012</v>
      </c>
      <c r="Q10" s="103">
        <v>1</v>
      </c>
      <c r="R10" s="103">
        <v>0.08</v>
      </c>
      <c r="S10" s="103"/>
      <c r="T10" s="103" t="e">
        <v>#N/A</v>
      </c>
      <c r="U10" s="79" t="e">
        <v>#N/A</v>
      </c>
      <c r="V10" s="103"/>
      <c r="W10" s="103" t="e">
        <v>#N/A</v>
      </c>
      <c r="X10" s="103" t="e">
        <v>#N/A</v>
      </c>
      <c r="Y10" s="77" t="s">
        <v>656</v>
      </c>
      <c r="Z10" s="103" t="e">
        <v>#N/A</v>
      </c>
      <c r="AA10" s="103"/>
      <c r="AB10" s="103" t="e">
        <v>#N/A</v>
      </c>
      <c r="AC10" s="111">
        <v>8.4775200000000009E-2</v>
      </c>
      <c r="AD10" s="103" t="s">
        <v>1848</v>
      </c>
      <c r="AE10" s="103"/>
      <c r="AF10" s="103"/>
      <c r="AG10" s="123" t="str">
        <f>VLOOKUP(A10,'Article Matrix'!$B$2:$I$84,7,FALSE)</f>
        <v>Multiple</v>
      </c>
      <c r="AH10" s="122" t="str">
        <f>VLOOKUP(A10,'Article Matrix'!$B$2:$I$84,8,FALSE)</f>
        <v>Multiple</v>
      </c>
      <c r="AI10" s="113" t="str">
        <f t="shared" si="0"/>
        <v>Multiple</v>
      </c>
      <c r="AJ10" s="96" t="str">
        <f t="shared" si="1"/>
        <v>Per Patient Treated</v>
      </c>
    </row>
    <row r="11" spans="1:36">
      <c r="A11" s="103" t="s">
        <v>781</v>
      </c>
      <c r="B11" s="103" t="s">
        <v>1609</v>
      </c>
      <c r="C11" s="103" t="s">
        <v>731</v>
      </c>
      <c r="D11" s="103">
        <v>2009</v>
      </c>
      <c r="E11" s="79" t="s">
        <v>685</v>
      </c>
      <c r="F11" s="103" t="s">
        <v>524</v>
      </c>
      <c r="H11" s="103" t="s">
        <v>850</v>
      </c>
      <c r="I11" s="103" t="s">
        <v>1313</v>
      </c>
      <c r="J11" s="103" t="s">
        <v>872</v>
      </c>
      <c r="K11" s="103" t="s">
        <v>834</v>
      </c>
      <c r="L11" s="105">
        <v>7.0000000000000007E-2</v>
      </c>
      <c r="N11" s="103" t="s">
        <v>842</v>
      </c>
      <c r="O11" s="111" t="s">
        <v>572</v>
      </c>
      <c r="P11" s="79">
        <v>2006</v>
      </c>
      <c r="Q11" s="103">
        <v>1</v>
      </c>
      <c r="R11" s="103">
        <v>7.0000000000000007E-2</v>
      </c>
      <c r="T11" s="103">
        <v>1251.89997292515</v>
      </c>
      <c r="U11" s="103">
        <v>87.632998104760503</v>
      </c>
      <c r="W11" s="103">
        <v>197.07182063634701</v>
      </c>
      <c r="X11" s="103">
        <v>100</v>
      </c>
      <c r="Z11" s="103">
        <v>172.69994484326699</v>
      </c>
      <c r="AB11" s="103">
        <v>1583.00278737484</v>
      </c>
      <c r="AC11" s="102">
        <v>0.10909642498460952</v>
      </c>
      <c r="AD11" s="103" t="s">
        <v>1841</v>
      </c>
      <c r="AG11" s="122" t="str">
        <f>VLOOKUP(A11,'Article Matrix'!$B$2:$I$84,7,FALSE)</f>
        <v>Multiple</v>
      </c>
      <c r="AH11" s="122" t="str">
        <f>VLOOKUP(A11,'Article Matrix'!$B$2:$I$84,8,FALSE)</f>
        <v>Multiple</v>
      </c>
      <c r="AI11" s="103" t="str">
        <f t="shared" si="0"/>
        <v>Multiple</v>
      </c>
      <c r="AJ11" s="79" t="str">
        <f t="shared" si="1"/>
        <v>Per Person Treated (Compliant)</v>
      </c>
    </row>
    <row r="12" spans="1:36">
      <c r="A12" s="103" t="s">
        <v>781</v>
      </c>
      <c r="B12" s="103" t="s">
        <v>1611</v>
      </c>
      <c r="C12" s="103" t="s">
        <v>731</v>
      </c>
      <c r="D12" s="103">
        <v>2009</v>
      </c>
      <c r="E12" s="79" t="s">
        <v>685</v>
      </c>
      <c r="F12" s="103" t="s">
        <v>416</v>
      </c>
      <c r="H12" s="103" t="s">
        <v>850</v>
      </c>
      <c r="I12" s="103" t="s">
        <v>1313</v>
      </c>
      <c r="J12" s="103" t="s">
        <v>873</v>
      </c>
      <c r="K12" s="103" t="s">
        <v>834</v>
      </c>
      <c r="L12" s="105">
        <v>0.1</v>
      </c>
      <c r="N12" s="103" t="s">
        <v>842</v>
      </c>
      <c r="O12" s="111" t="s">
        <v>572</v>
      </c>
      <c r="P12" s="79">
        <v>2006</v>
      </c>
      <c r="Q12" s="103">
        <v>1</v>
      </c>
      <c r="R12" s="103">
        <v>0.1</v>
      </c>
      <c r="T12" s="103">
        <v>25.400779166666702</v>
      </c>
      <c r="U12" s="103">
        <v>2.5400779166666703</v>
      </c>
      <c r="W12" s="103">
        <v>177.152770239912</v>
      </c>
      <c r="X12" s="103">
        <v>100</v>
      </c>
      <c r="Z12" s="103">
        <v>4.4998183956272495</v>
      </c>
      <c r="AB12" s="103">
        <v>28.3729844798921</v>
      </c>
      <c r="AC12" s="102">
        <v>0.15859517347624341</v>
      </c>
      <c r="AD12" s="103" t="s">
        <v>1841</v>
      </c>
      <c r="AG12" s="122" t="str">
        <f>VLOOKUP(A12,'Article Matrix'!$B$2:$I$84,7,FALSE)</f>
        <v>Multiple</v>
      </c>
      <c r="AH12" s="122" t="str">
        <f>VLOOKUP(A12,'Article Matrix'!$B$2:$I$84,8,FALSE)</f>
        <v>Multiple</v>
      </c>
      <c r="AI12" s="103" t="str">
        <f t="shared" si="0"/>
        <v>Multiple</v>
      </c>
      <c r="AJ12" s="79" t="str">
        <f t="shared" si="1"/>
        <v>Per Person Treated (Compliant)</v>
      </c>
    </row>
    <row r="13" spans="1:36">
      <c r="A13" s="103" t="s">
        <v>781</v>
      </c>
      <c r="B13" s="103" t="s">
        <v>1610</v>
      </c>
      <c r="C13" s="103" t="s">
        <v>731</v>
      </c>
      <c r="D13" s="103">
        <v>2009</v>
      </c>
      <c r="E13" s="79" t="s">
        <v>685</v>
      </c>
      <c r="F13" s="103" t="s">
        <v>524</v>
      </c>
      <c r="H13" s="103" t="s">
        <v>850</v>
      </c>
      <c r="I13" s="103" t="s">
        <v>1313</v>
      </c>
      <c r="J13" s="103" t="s">
        <v>874</v>
      </c>
      <c r="K13" s="103" t="s">
        <v>851</v>
      </c>
      <c r="L13" s="105">
        <v>0.13</v>
      </c>
      <c r="N13" s="103" t="s">
        <v>842</v>
      </c>
      <c r="O13" s="111" t="s">
        <v>572</v>
      </c>
      <c r="P13" s="79">
        <v>2006</v>
      </c>
      <c r="Q13" s="103">
        <v>1</v>
      </c>
      <c r="R13" s="103">
        <v>0.13</v>
      </c>
      <c r="T13" s="103">
        <v>1251.89997292515</v>
      </c>
      <c r="U13" s="103">
        <v>162.7469964802695</v>
      </c>
      <c r="W13" s="103">
        <v>197.07182063634701</v>
      </c>
      <c r="X13" s="103">
        <v>100</v>
      </c>
      <c r="Z13" s="103">
        <v>320.72846899463866</v>
      </c>
      <c r="AB13" s="103">
        <v>1583.00278737484</v>
      </c>
      <c r="AC13" s="102">
        <v>0.20260764639998907</v>
      </c>
      <c r="AD13" s="103" t="s">
        <v>1841</v>
      </c>
      <c r="AG13" s="122" t="str">
        <f>VLOOKUP(A13,'Article Matrix'!$B$2:$I$84,7,FALSE)</f>
        <v>Multiple</v>
      </c>
      <c r="AH13" s="122" t="str">
        <f>VLOOKUP(A13,'Article Matrix'!$B$2:$I$84,8,FALSE)</f>
        <v>Multiple</v>
      </c>
      <c r="AI13" s="103" t="str">
        <f t="shared" si="0"/>
        <v>Multiple</v>
      </c>
      <c r="AJ13" s="79" t="str">
        <f t="shared" si="1"/>
        <v>Per Person Treated (Compliant)</v>
      </c>
    </row>
    <row r="14" spans="1:36">
      <c r="A14" s="103" t="s">
        <v>797</v>
      </c>
      <c r="B14" s="103" t="s">
        <v>1399</v>
      </c>
      <c r="C14" s="103" t="s">
        <v>743</v>
      </c>
      <c r="D14" s="103">
        <v>2006</v>
      </c>
      <c r="E14" s="79" t="s">
        <v>701</v>
      </c>
      <c r="F14" s="103" t="s">
        <v>349</v>
      </c>
      <c r="G14" s="103" t="s">
        <v>1832</v>
      </c>
      <c r="H14" s="103" t="s">
        <v>1270</v>
      </c>
      <c r="I14" s="103" t="s">
        <v>1312</v>
      </c>
      <c r="J14" s="103" t="s">
        <v>1301</v>
      </c>
      <c r="K14" s="103" t="s">
        <v>851</v>
      </c>
      <c r="L14" s="105">
        <v>7.0000000000000007E-2</v>
      </c>
      <c r="N14" s="103" t="s">
        <v>1299</v>
      </c>
      <c r="O14" s="111" t="s">
        <v>572</v>
      </c>
      <c r="P14" s="79">
        <v>2000</v>
      </c>
      <c r="Q14" s="103">
        <v>1</v>
      </c>
      <c r="R14" s="103">
        <v>7.0000000000000007E-2</v>
      </c>
      <c r="T14" s="103">
        <v>76.175541666666703</v>
      </c>
      <c r="U14" s="103">
        <v>5.3322879166666697</v>
      </c>
      <c r="W14" s="103">
        <v>224.602657227321</v>
      </c>
      <c r="X14" s="103">
        <v>62.369074315033899</v>
      </c>
      <c r="Z14" s="103">
        <v>19.202562300909126</v>
      </c>
      <c r="AB14" s="103">
        <v>84.529601757352907</v>
      </c>
      <c r="AC14" s="111">
        <v>0.22716967667765889</v>
      </c>
      <c r="AD14" s="103" t="s">
        <v>1837</v>
      </c>
      <c r="AG14" s="122" t="str">
        <f>VLOOKUP(A14,'Article Matrix'!$B$2:$I$84,7,FALSE)</f>
        <v>Sub-Saharan Africa</v>
      </c>
      <c r="AH14" s="122" t="str">
        <f>VLOOKUP(A14,'Article Matrix'!$B$2:$I$84,8,FALSE)</f>
        <v>Low income</v>
      </c>
      <c r="AI14" s="103" t="str">
        <f t="shared" si="0"/>
        <v>Low Income</v>
      </c>
      <c r="AJ14" s="79" t="str">
        <f t="shared" si="1"/>
        <v>Per Capita</v>
      </c>
    </row>
    <row r="15" spans="1:36">
      <c r="A15" s="103" t="s">
        <v>781</v>
      </c>
      <c r="B15" s="103" t="s">
        <v>1612</v>
      </c>
      <c r="C15" s="103" t="s">
        <v>731</v>
      </c>
      <c r="D15" s="103">
        <v>2009</v>
      </c>
      <c r="E15" s="79" t="s">
        <v>685</v>
      </c>
      <c r="F15" s="103" t="s">
        <v>416</v>
      </c>
      <c r="H15" s="103" t="s">
        <v>850</v>
      </c>
      <c r="I15" s="103" t="s">
        <v>1313</v>
      </c>
      <c r="J15" s="103" t="s">
        <v>873</v>
      </c>
      <c r="K15" s="103" t="s">
        <v>851</v>
      </c>
      <c r="L15" s="105">
        <v>0.15</v>
      </c>
      <c r="N15" s="103" t="s">
        <v>842</v>
      </c>
      <c r="O15" s="111" t="s">
        <v>572</v>
      </c>
      <c r="P15" s="79">
        <v>2006</v>
      </c>
      <c r="Q15" s="103">
        <v>1</v>
      </c>
      <c r="R15" s="103">
        <v>0.15</v>
      </c>
      <c r="T15" s="103">
        <v>25.400779166666702</v>
      </c>
      <c r="U15" s="103">
        <v>3.8101168750000052</v>
      </c>
      <c r="W15" s="103">
        <v>177.152770239912</v>
      </c>
      <c r="X15" s="103">
        <v>100</v>
      </c>
      <c r="Z15" s="103">
        <v>6.7497275934408743</v>
      </c>
      <c r="AB15" s="103">
        <v>28.3729844798921</v>
      </c>
      <c r="AC15" s="102">
        <v>0.23789276021436512</v>
      </c>
      <c r="AD15" s="103" t="s">
        <v>1841</v>
      </c>
      <c r="AG15" s="122" t="str">
        <f>VLOOKUP(A15,'Article Matrix'!$B$2:$I$84,7,FALSE)</f>
        <v>Multiple</v>
      </c>
      <c r="AH15" s="122" t="str">
        <f>VLOOKUP(A15,'Article Matrix'!$B$2:$I$84,8,FALSE)</f>
        <v>Multiple</v>
      </c>
      <c r="AI15" s="103" t="str">
        <f t="shared" si="0"/>
        <v>Multiple</v>
      </c>
      <c r="AJ15" s="79" t="str">
        <f t="shared" si="1"/>
        <v>Per Person Treated (Compliant)</v>
      </c>
    </row>
    <row r="16" spans="1:36">
      <c r="A16" s="103" t="s">
        <v>788</v>
      </c>
      <c r="B16" s="103" t="s">
        <v>1353</v>
      </c>
      <c r="C16" s="103" t="s">
        <v>736</v>
      </c>
      <c r="D16" s="103">
        <v>2008</v>
      </c>
      <c r="E16" s="79" t="s">
        <v>692</v>
      </c>
      <c r="F16" s="103" t="s">
        <v>524</v>
      </c>
      <c r="H16" s="103" t="s">
        <v>850</v>
      </c>
      <c r="I16" s="103" t="s">
        <v>1313</v>
      </c>
      <c r="J16" s="103" t="s">
        <v>884</v>
      </c>
      <c r="K16" s="103" t="s">
        <v>834</v>
      </c>
      <c r="L16" s="105">
        <v>0.18</v>
      </c>
      <c r="N16" s="103" t="s">
        <v>842</v>
      </c>
      <c r="O16" s="111" t="s">
        <v>572</v>
      </c>
      <c r="P16" s="79">
        <v>2005</v>
      </c>
      <c r="Q16" s="103">
        <v>1</v>
      </c>
      <c r="R16" s="103">
        <v>0.18</v>
      </c>
      <c r="T16" s="103">
        <v>1128.9341791619199</v>
      </c>
      <c r="U16" s="103">
        <v>203.20815224914557</v>
      </c>
      <c r="W16" s="103">
        <v>197.07182063634701</v>
      </c>
      <c r="X16" s="103">
        <v>95.206749465219204</v>
      </c>
      <c r="Z16" s="103">
        <v>420.62774705397209</v>
      </c>
      <c r="AB16" s="103">
        <v>1583.00278737484</v>
      </c>
      <c r="AC16" s="111">
        <v>0.26571510196233877</v>
      </c>
      <c r="AD16" s="103" t="s">
        <v>1841</v>
      </c>
      <c r="AG16" s="122" t="str">
        <f>VLOOKUP(A16,'Article Matrix'!$B$2:$I$84,7,FALSE)</f>
        <v>Sub-Saharan Africa</v>
      </c>
      <c r="AH16" s="122" t="str">
        <f>VLOOKUP(A16,'Article Matrix'!$B$2:$I$84,8,FALSE)</f>
        <v>Low income</v>
      </c>
      <c r="AI16" s="103" t="str">
        <f t="shared" si="0"/>
        <v>Low Income</v>
      </c>
      <c r="AJ16" s="79" t="str">
        <f t="shared" si="1"/>
        <v>Per Person Treated (Compliant)</v>
      </c>
    </row>
    <row r="17" spans="1:36">
      <c r="A17" s="103" t="s">
        <v>1071</v>
      </c>
      <c r="B17" s="103" t="s">
        <v>1726</v>
      </c>
      <c r="C17" s="103" t="s">
        <v>1054</v>
      </c>
      <c r="D17" s="103">
        <v>2013</v>
      </c>
      <c r="E17" s="79" t="s">
        <v>1072</v>
      </c>
      <c r="F17" s="100" t="s">
        <v>524</v>
      </c>
      <c r="G17" s="79" t="s">
        <v>1830</v>
      </c>
      <c r="H17" s="103" t="s">
        <v>950</v>
      </c>
      <c r="I17" s="103" t="s">
        <v>1296</v>
      </c>
      <c r="J17" s="103" t="s">
        <v>1233</v>
      </c>
      <c r="K17" s="113" t="s">
        <v>834</v>
      </c>
      <c r="L17" s="78">
        <v>18.559999999999999</v>
      </c>
      <c r="N17" s="103" t="s">
        <v>846</v>
      </c>
      <c r="O17" s="111" t="s">
        <v>572</v>
      </c>
      <c r="P17" s="79">
        <v>2009</v>
      </c>
      <c r="Q17" s="103">
        <v>1</v>
      </c>
      <c r="R17" s="103">
        <v>18.559999999999999</v>
      </c>
      <c r="T17" s="103">
        <v>1320.3120607404101</v>
      </c>
      <c r="U17" s="79">
        <v>24504.991847342008</v>
      </c>
      <c r="W17" s="103">
        <v>197.07182063634701</v>
      </c>
      <c r="X17" s="103">
        <v>126.584052425018</v>
      </c>
      <c r="Z17" s="103">
        <v>38150.487881521491</v>
      </c>
      <c r="AB17" s="103">
        <v>1583.00278737484</v>
      </c>
      <c r="AC17" s="111">
        <v>24.10007625115307</v>
      </c>
      <c r="AD17" s="103" t="s">
        <v>1848</v>
      </c>
      <c r="AG17" s="122" t="str">
        <f>VLOOKUP(A17,'Article Matrix'!$B$2:$I$84,7,FALSE)</f>
        <v>Multiple</v>
      </c>
      <c r="AH17" s="122" t="str">
        <f>VLOOKUP(A17,'Article Matrix'!$B$2:$I$84,8,FALSE)</f>
        <v>Multiple</v>
      </c>
      <c r="AI17" s="103" t="str">
        <f t="shared" si="0"/>
        <v>Multiple</v>
      </c>
      <c r="AJ17" s="79" t="str">
        <f t="shared" si="1"/>
        <v>Per Patient Treated</v>
      </c>
    </row>
    <row r="18" spans="1:36">
      <c r="A18" s="103" t="s">
        <v>1071</v>
      </c>
      <c r="B18" s="103" t="s">
        <v>1727</v>
      </c>
      <c r="C18" s="103" t="s">
        <v>1054</v>
      </c>
      <c r="D18" s="103">
        <v>2013</v>
      </c>
      <c r="E18" s="79" t="s">
        <v>1072</v>
      </c>
      <c r="F18" s="100" t="s">
        <v>524</v>
      </c>
      <c r="G18" s="100"/>
      <c r="H18" s="103" t="s">
        <v>950</v>
      </c>
      <c r="I18" s="103" t="s">
        <v>1296</v>
      </c>
      <c r="J18" s="103" t="s">
        <v>1234</v>
      </c>
      <c r="K18" s="113" t="s">
        <v>834</v>
      </c>
      <c r="L18" s="78">
        <v>19.13</v>
      </c>
      <c r="N18" s="103" t="s">
        <v>846</v>
      </c>
      <c r="O18" s="111" t="s">
        <v>572</v>
      </c>
      <c r="P18" s="79">
        <v>2009</v>
      </c>
      <c r="Q18" s="103">
        <v>1</v>
      </c>
      <c r="R18" s="103">
        <v>19.13</v>
      </c>
      <c r="T18" s="103">
        <v>1320.3120607404101</v>
      </c>
      <c r="U18" s="79">
        <v>25257.569721964042</v>
      </c>
      <c r="W18" s="103">
        <v>197.07182063634701</v>
      </c>
      <c r="X18" s="103">
        <v>126.584052425018</v>
      </c>
      <c r="Z18" s="103">
        <v>39322.135408055285</v>
      </c>
      <c r="AB18" s="103">
        <v>1583.00278737484</v>
      </c>
      <c r="AC18" s="111">
        <v>24.840218679124902</v>
      </c>
      <c r="AD18" s="103" t="s">
        <v>1848</v>
      </c>
      <c r="AG18" s="122" t="str">
        <f>VLOOKUP(A18,'Article Matrix'!$B$2:$I$84,7,FALSE)</f>
        <v>Multiple</v>
      </c>
      <c r="AH18" s="122" t="str">
        <f>VLOOKUP(A18,'Article Matrix'!$B$2:$I$84,8,FALSE)</f>
        <v>Multiple</v>
      </c>
      <c r="AI18" s="103" t="str">
        <f t="shared" si="0"/>
        <v>Multiple</v>
      </c>
      <c r="AJ18" s="79" t="str">
        <f t="shared" si="1"/>
        <v>Per Patient Treated</v>
      </c>
    </row>
    <row r="19" spans="1:36">
      <c r="A19" s="103" t="s">
        <v>788</v>
      </c>
      <c r="B19" s="103" t="s">
        <v>1354</v>
      </c>
      <c r="C19" s="103" t="s">
        <v>736</v>
      </c>
      <c r="D19" s="103">
        <v>2008</v>
      </c>
      <c r="E19" s="79" t="s">
        <v>692</v>
      </c>
      <c r="F19" s="103" t="s">
        <v>524</v>
      </c>
      <c r="H19" s="103" t="s">
        <v>850</v>
      </c>
      <c r="I19" s="103" t="s">
        <v>1313</v>
      </c>
      <c r="J19" s="103" t="s">
        <v>884</v>
      </c>
      <c r="K19" s="103" t="s">
        <v>851</v>
      </c>
      <c r="L19" s="105">
        <v>0.23</v>
      </c>
      <c r="N19" s="103" t="s">
        <v>842</v>
      </c>
      <c r="O19" s="111" t="s">
        <v>572</v>
      </c>
      <c r="P19" s="79">
        <v>2005</v>
      </c>
      <c r="Q19" s="103">
        <v>1</v>
      </c>
      <c r="R19" s="103">
        <v>0.23</v>
      </c>
      <c r="T19" s="103">
        <v>1128.9341791619199</v>
      </c>
      <c r="U19" s="103">
        <v>259.65486120724159</v>
      </c>
      <c r="W19" s="103">
        <v>197.07182063634701</v>
      </c>
      <c r="X19" s="103">
        <v>95.206749465219204</v>
      </c>
      <c r="Z19" s="103">
        <v>537.46878790229766</v>
      </c>
      <c r="AB19" s="103">
        <v>1583.00278737484</v>
      </c>
      <c r="AC19" s="111">
        <v>0.33952485250743286</v>
      </c>
      <c r="AD19" s="103" t="s">
        <v>1841</v>
      </c>
      <c r="AG19" s="122" t="str">
        <f>VLOOKUP(A19,'Article Matrix'!$B$2:$I$84,7,FALSE)</f>
        <v>Sub-Saharan Africa</v>
      </c>
      <c r="AH19" s="122" t="str">
        <f>VLOOKUP(A19,'Article Matrix'!$B$2:$I$84,8,FALSE)</f>
        <v>Low income</v>
      </c>
      <c r="AI19" s="103" t="str">
        <f t="shared" si="0"/>
        <v>Low Income</v>
      </c>
      <c r="AJ19" s="79" t="str">
        <f t="shared" si="1"/>
        <v>Per Person Treated (Compliant)</v>
      </c>
    </row>
    <row r="20" spans="1:36">
      <c r="A20" s="103" t="s">
        <v>800</v>
      </c>
      <c r="B20" s="103" t="s">
        <v>1413</v>
      </c>
      <c r="C20" s="103" t="s">
        <v>745</v>
      </c>
      <c r="D20" s="103">
        <v>2005</v>
      </c>
      <c r="E20" s="79" t="s">
        <v>704</v>
      </c>
      <c r="F20" s="103" t="s">
        <v>42</v>
      </c>
      <c r="G20" s="103" t="s">
        <v>1832</v>
      </c>
      <c r="H20" s="79" t="s">
        <v>1829</v>
      </c>
      <c r="I20" s="103" t="s">
        <v>863</v>
      </c>
      <c r="J20" s="103" t="s">
        <v>906</v>
      </c>
      <c r="K20" s="103" t="s">
        <v>834</v>
      </c>
      <c r="L20" s="105">
        <v>0.32</v>
      </c>
      <c r="N20" s="103" t="s">
        <v>837</v>
      </c>
      <c r="O20" s="111" t="s">
        <v>572</v>
      </c>
      <c r="P20" s="79">
        <v>1999</v>
      </c>
      <c r="Q20" s="103">
        <v>1</v>
      </c>
      <c r="R20" s="103">
        <v>0.32</v>
      </c>
      <c r="T20" s="103">
        <v>0.26664297240719098</v>
      </c>
      <c r="U20" s="103">
        <v>8.5325751170301112E-2</v>
      </c>
      <c r="W20" s="103">
        <v>224.242068249619</v>
      </c>
      <c r="X20" s="103">
        <v>28.353427893544598</v>
      </c>
      <c r="Z20" s="103">
        <v>0.6748257385039832</v>
      </c>
      <c r="AB20" s="103">
        <v>1.7958166666666699</v>
      </c>
      <c r="AC20" s="111">
        <v>0.3757765205267698</v>
      </c>
      <c r="AD20" s="103" t="s">
        <v>1845</v>
      </c>
      <c r="AG20" s="122" t="str">
        <f>VLOOKUP(A20,'Article Matrix'!$B$2:$I$84,7,FALSE)</f>
        <v>Sub-Saharan Africa</v>
      </c>
      <c r="AH20" s="122" t="str">
        <f>VLOOKUP(A20,'Article Matrix'!$B$2:$I$84,8,FALSE)</f>
        <v>Lower middle income</v>
      </c>
      <c r="AI20" s="103" t="str">
        <f t="shared" si="0"/>
        <v>Lower Middle Income</v>
      </c>
      <c r="AJ20" s="79" t="str">
        <f t="shared" si="1"/>
        <v>Per Net Distributed</v>
      </c>
    </row>
    <row r="21" spans="1:36">
      <c r="A21" s="103" t="s">
        <v>1002</v>
      </c>
      <c r="B21" s="103" t="s">
        <v>1317</v>
      </c>
      <c r="C21" s="103" t="s">
        <v>1005</v>
      </c>
      <c r="D21" s="103">
        <v>2013</v>
      </c>
      <c r="E21" s="79" t="s">
        <v>1003</v>
      </c>
      <c r="F21" s="79" t="s">
        <v>524</v>
      </c>
      <c r="G21" s="79"/>
      <c r="H21" s="79" t="s">
        <v>950</v>
      </c>
      <c r="I21" s="79" t="s">
        <v>1298</v>
      </c>
      <c r="J21" s="103" t="s">
        <v>1094</v>
      </c>
      <c r="K21" s="103" t="s">
        <v>834</v>
      </c>
      <c r="L21" s="105">
        <v>0.31</v>
      </c>
      <c r="N21" s="103" t="s">
        <v>846</v>
      </c>
      <c r="O21" s="111" t="s">
        <v>572</v>
      </c>
      <c r="P21" s="79">
        <v>2011</v>
      </c>
      <c r="Q21" s="103">
        <v>1</v>
      </c>
      <c r="R21" s="103">
        <v>0.31</v>
      </c>
      <c r="T21" s="103">
        <v>1572.1162253145999</v>
      </c>
      <c r="U21" s="79">
        <v>487.35602984752597</v>
      </c>
      <c r="W21" s="103">
        <v>197.07182063634701</v>
      </c>
      <c r="X21" s="103">
        <v>150.755556854139</v>
      </c>
      <c r="Z21" s="103">
        <v>637.08523986999501</v>
      </c>
      <c r="AB21" s="103">
        <v>1583.00278737484</v>
      </c>
      <c r="AC21" s="111">
        <v>0.40245364376553011</v>
      </c>
      <c r="AD21" s="103" t="s">
        <v>1848</v>
      </c>
      <c r="AG21" s="122" t="str">
        <f>VLOOKUP(A21,'Article Matrix'!$B$2:$I$84,7,FALSE)</f>
        <v>Sub-Saharan Africa</v>
      </c>
      <c r="AH21" s="122" t="str">
        <f>VLOOKUP(A21,'Article Matrix'!$B$2:$I$84,8,FALSE)</f>
        <v>Low income</v>
      </c>
      <c r="AI21" s="103" t="str">
        <f t="shared" si="0"/>
        <v>Low Income</v>
      </c>
      <c r="AJ21" s="79" t="str">
        <f t="shared" si="1"/>
        <v>Per Patient Treated</v>
      </c>
    </row>
    <row r="22" spans="1:36">
      <c r="A22" s="103" t="s">
        <v>1009</v>
      </c>
      <c r="B22" s="103" t="s">
        <v>1622</v>
      </c>
      <c r="C22" s="103" t="s">
        <v>1011</v>
      </c>
      <c r="D22" s="103">
        <v>2012</v>
      </c>
      <c r="E22" s="79" t="s">
        <v>1010</v>
      </c>
      <c r="F22" s="79" t="s">
        <v>349</v>
      </c>
      <c r="G22" s="79"/>
      <c r="H22" s="103" t="s">
        <v>1270</v>
      </c>
      <c r="I22" s="103" t="s">
        <v>1312</v>
      </c>
      <c r="J22" s="103" t="s">
        <v>1290</v>
      </c>
      <c r="K22" s="103" t="s">
        <v>834</v>
      </c>
      <c r="L22" s="105">
        <v>0.36</v>
      </c>
      <c r="N22" s="103" t="s">
        <v>848</v>
      </c>
      <c r="O22" s="111" t="s">
        <v>572</v>
      </c>
      <c r="P22" s="79">
        <v>2010</v>
      </c>
      <c r="Q22" s="103">
        <v>1</v>
      </c>
      <c r="R22" s="103">
        <v>0.36</v>
      </c>
      <c r="T22" s="103">
        <v>79.233151704545506</v>
      </c>
      <c r="U22" s="79">
        <v>28.523934613636381</v>
      </c>
      <c r="W22" s="103">
        <v>224.602657227321</v>
      </c>
      <c r="X22" s="103">
        <v>173.230487397952</v>
      </c>
      <c r="Z22" s="103">
        <v>36.98281754575742</v>
      </c>
      <c r="AB22" s="103">
        <v>84.529601757352907</v>
      </c>
      <c r="AC22" s="111">
        <v>0.43751321166659141</v>
      </c>
      <c r="AD22" s="103" t="s">
        <v>1835</v>
      </c>
      <c r="AG22" s="122" t="str">
        <f>VLOOKUP(A22,'Article Matrix'!$B$2:$I$84,7,FALSE)</f>
        <v>Sub-Saharan Africa</v>
      </c>
      <c r="AH22" s="122" t="str">
        <f>VLOOKUP(A22,'Article Matrix'!$B$2:$I$84,8,FALSE)</f>
        <v>Low income</v>
      </c>
      <c r="AI22" s="103" t="str">
        <f t="shared" si="0"/>
        <v>Low Income</v>
      </c>
      <c r="AJ22" s="79" t="str">
        <f t="shared" si="1"/>
        <v>Per Person</v>
      </c>
    </row>
    <row r="23" spans="1:36">
      <c r="A23" s="103" t="s">
        <v>1027</v>
      </c>
      <c r="B23" s="103" t="s">
        <v>1794</v>
      </c>
      <c r="C23" s="103" t="s">
        <v>1029</v>
      </c>
      <c r="D23" s="103">
        <v>2012</v>
      </c>
      <c r="E23" s="79" t="s">
        <v>1028</v>
      </c>
      <c r="F23" s="79" t="s">
        <v>481</v>
      </c>
      <c r="G23" s="79"/>
      <c r="H23" s="79" t="s">
        <v>950</v>
      </c>
      <c r="I23" s="79" t="s">
        <v>1298</v>
      </c>
      <c r="J23" s="103" t="s">
        <v>1150</v>
      </c>
      <c r="K23" s="103" t="s">
        <v>834</v>
      </c>
      <c r="L23" s="105">
        <v>0.35200000000000004</v>
      </c>
      <c r="N23" s="103" t="s">
        <v>846</v>
      </c>
      <c r="O23" s="111" t="s">
        <v>572</v>
      </c>
      <c r="P23" s="79">
        <v>2009</v>
      </c>
      <c r="Q23" s="103">
        <v>1</v>
      </c>
      <c r="R23" s="103">
        <v>0.35200000000000004</v>
      </c>
      <c r="T23" s="103">
        <v>3385.65</v>
      </c>
      <c r="U23" s="79">
        <v>1191.7488000000001</v>
      </c>
      <c r="W23" s="103">
        <v>214.26197029566001</v>
      </c>
      <c r="X23" s="103">
        <v>128.2125477795</v>
      </c>
      <c r="Z23" s="103">
        <v>1991.5870202082983</v>
      </c>
      <c r="AB23" s="103">
        <v>4344.0376417010802</v>
      </c>
      <c r="AC23" s="111">
        <v>0.45846449420461594</v>
      </c>
      <c r="AD23" s="103" t="s">
        <v>1848</v>
      </c>
      <c r="AG23" s="122" t="str">
        <f>VLOOKUP(A23,'Article Matrix'!$B$2:$I$84,7,FALSE)</f>
        <v>Sub-Saharan Africa</v>
      </c>
      <c r="AH23" s="122" t="str">
        <f>VLOOKUP(A23,'Article Matrix'!$B$2:$I$84,8,FALSE)</f>
        <v>Low income</v>
      </c>
      <c r="AI23" s="103" t="str">
        <f t="shared" si="0"/>
        <v>Low Income</v>
      </c>
      <c r="AJ23" s="79" t="str">
        <f t="shared" si="1"/>
        <v>Per Patient Treated</v>
      </c>
    </row>
    <row r="24" spans="1:36">
      <c r="A24" s="103" t="s">
        <v>1027</v>
      </c>
      <c r="B24" s="103" t="s">
        <v>1797</v>
      </c>
      <c r="C24" s="103" t="s">
        <v>1029</v>
      </c>
      <c r="D24" s="103">
        <v>2012</v>
      </c>
      <c r="E24" s="79" t="s">
        <v>1028</v>
      </c>
      <c r="F24" s="79" t="s">
        <v>481</v>
      </c>
      <c r="G24" s="79"/>
      <c r="H24" s="79" t="s">
        <v>950</v>
      </c>
      <c r="I24" s="79" t="s">
        <v>1298</v>
      </c>
      <c r="J24" s="103" t="s">
        <v>1153</v>
      </c>
      <c r="K24" s="103" t="s">
        <v>834</v>
      </c>
      <c r="L24" s="105">
        <v>0.35200000000000004</v>
      </c>
      <c r="N24" s="103" t="s">
        <v>846</v>
      </c>
      <c r="O24" s="111" t="s">
        <v>572</v>
      </c>
      <c r="P24" s="79">
        <v>2009</v>
      </c>
      <c r="Q24" s="103">
        <v>1</v>
      </c>
      <c r="R24" s="103">
        <v>0.35200000000000004</v>
      </c>
      <c r="T24" s="103">
        <v>3385.65</v>
      </c>
      <c r="U24" s="79">
        <v>1191.7488000000001</v>
      </c>
      <c r="W24" s="103">
        <v>214.26197029566001</v>
      </c>
      <c r="X24" s="103">
        <v>128.2125477795</v>
      </c>
      <c r="Z24" s="103">
        <v>1991.5870202082983</v>
      </c>
      <c r="AB24" s="103">
        <v>4344.0376417010802</v>
      </c>
      <c r="AC24" s="111">
        <v>0.45846449420461594</v>
      </c>
      <c r="AD24" s="103" t="s">
        <v>1848</v>
      </c>
      <c r="AG24" s="122" t="str">
        <f>VLOOKUP(A24,'Article Matrix'!$B$2:$I$84,7,FALSE)</f>
        <v>Sub-Saharan Africa</v>
      </c>
      <c r="AH24" s="122" t="str">
        <f>VLOOKUP(A24,'Article Matrix'!$B$2:$I$84,8,FALSE)</f>
        <v>Low income</v>
      </c>
      <c r="AI24" s="103" t="str">
        <f t="shared" si="0"/>
        <v>Low Income</v>
      </c>
      <c r="AJ24" s="79" t="str">
        <f t="shared" si="1"/>
        <v>Per Patient Treated</v>
      </c>
    </row>
    <row r="25" spans="1:36">
      <c r="A25" s="103" t="s">
        <v>1027</v>
      </c>
      <c r="B25" s="103" t="s">
        <v>1798</v>
      </c>
      <c r="C25" s="103" t="s">
        <v>1029</v>
      </c>
      <c r="D25" s="103">
        <v>2012</v>
      </c>
      <c r="E25" s="79" t="s">
        <v>1028</v>
      </c>
      <c r="F25" s="79" t="s">
        <v>481</v>
      </c>
      <c r="G25" s="79"/>
      <c r="H25" s="79" t="s">
        <v>950</v>
      </c>
      <c r="I25" s="79" t="s">
        <v>1298</v>
      </c>
      <c r="J25" s="103" t="s">
        <v>1154</v>
      </c>
      <c r="K25" s="103" t="s">
        <v>834</v>
      </c>
      <c r="L25" s="105">
        <v>0.35200000000000004</v>
      </c>
      <c r="N25" s="103" t="s">
        <v>846</v>
      </c>
      <c r="O25" s="111" t="s">
        <v>572</v>
      </c>
      <c r="P25" s="79">
        <v>2009</v>
      </c>
      <c r="Q25" s="103">
        <v>1</v>
      </c>
      <c r="R25" s="103">
        <v>0.35200000000000004</v>
      </c>
      <c r="T25" s="103">
        <v>3385.65</v>
      </c>
      <c r="U25" s="79">
        <v>1191.7488000000001</v>
      </c>
      <c r="W25" s="103">
        <v>214.26197029566001</v>
      </c>
      <c r="X25" s="103">
        <v>128.2125477795</v>
      </c>
      <c r="Z25" s="103">
        <v>1991.5870202082983</v>
      </c>
      <c r="AB25" s="103">
        <v>4344.0376417010802</v>
      </c>
      <c r="AC25" s="111">
        <v>0.45846449420461594</v>
      </c>
      <c r="AD25" s="103" t="s">
        <v>1848</v>
      </c>
      <c r="AG25" s="122" t="str">
        <f>VLOOKUP(A25,'Article Matrix'!$B$2:$I$84,7,FALSE)</f>
        <v>Sub-Saharan Africa</v>
      </c>
      <c r="AH25" s="122" t="str">
        <f>VLOOKUP(A25,'Article Matrix'!$B$2:$I$84,8,FALSE)</f>
        <v>Low income</v>
      </c>
      <c r="AI25" s="103" t="str">
        <f t="shared" si="0"/>
        <v>Low Income</v>
      </c>
      <c r="AJ25" s="79" t="str">
        <f t="shared" si="1"/>
        <v>Per Patient Treated</v>
      </c>
    </row>
    <row r="26" spans="1:36">
      <c r="A26" s="103" t="s">
        <v>1027</v>
      </c>
      <c r="B26" s="103" t="s">
        <v>1808</v>
      </c>
      <c r="C26" s="103" t="s">
        <v>1029</v>
      </c>
      <c r="D26" s="103">
        <v>2012</v>
      </c>
      <c r="E26" s="79" t="s">
        <v>1028</v>
      </c>
      <c r="F26" s="79" t="s">
        <v>481</v>
      </c>
      <c r="G26" s="79"/>
      <c r="H26" s="79" t="s">
        <v>950</v>
      </c>
      <c r="I26" s="79" t="s">
        <v>1298</v>
      </c>
      <c r="J26" s="103" t="s">
        <v>1164</v>
      </c>
      <c r="K26" s="103" t="s">
        <v>834</v>
      </c>
      <c r="L26" s="105">
        <v>0.35200000000000004</v>
      </c>
      <c r="N26" s="103" t="s">
        <v>846</v>
      </c>
      <c r="O26" s="111" t="s">
        <v>572</v>
      </c>
      <c r="P26" s="79">
        <v>2009</v>
      </c>
      <c r="Q26" s="103">
        <v>1</v>
      </c>
      <c r="R26" s="103">
        <v>0.35200000000000004</v>
      </c>
      <c r="T26" s="103">
        <v>3385.65</v>
      </c>
      <c r="U26" s="79">
        <v>1191.7488000000001</v>
      </c>
      <c r="W26" s="103">
        <v>214.26197029566001</v>
      </c>
      <c r="X26" s="103">
        <v>128.2125477795</v>
      </c>
      <c r="Z26" s="103">
        <v>1991.5870202082983</v>
      </c>
      <c r="AB26" s="103">
        <v>4344.0376417010802</v>
      </c>
      <c r="AC26" s="111">
        <v>0.45846449420461594</v>
      </c>
      <c r="AD26" s="103" t="s">
        <v>1848</v>
      </c>
      <c r="AG26" s="122" t="str">
        <f>VLOOKUP(A26,'Article Matrix'!$B$2:$I$84,7,FALSE)</f>
        <v>Sub-Saharan Africa</v>
      </c>
      <c r="AH26" s="122" t="str">
        <f>VLOOKUP(A26,'Article Matrix'!$B$2:$I$84,8,FALSE)</f>
        <v>Low income</v>
      </c>
      <c r="AI26" s="103" t="str">
        <f t="shared" si="0"/>
        <v>Low Income</v>
      </c>
      <c r="AJ26" s="79" t="str">
        <f t="shared" si="1"/>
        <v>Per Patient Treated</v>
      </c>
    </row>
    <row r="27" spans="1:36">
      <c r="A27" s="103" t="s">
        <v>1027</v>
      </c>
      <c r="B27" s="103" t="s">
        <v>1811</v>
      </c>
      <c r="C27" s="103" t="s">
        <v>1029</v>
      </c>
      <c r="D27" s="103">
        <v>2012</v>
      </c>
      <c r="E27" s="79" t="s">
        <v>1028</v>
      </c>
      <c r="F27" s="79" t="s">
        <v>481</v>
      </c>
      <c r="G27" s="79"/>
      <c r="H27" s="79" t="s">
        <v>950</v>
      </c>
      <c r="I27" s="79" t="s">
        <v>1298</v>
      </c>
      <c r="J27" s="103" t="s">
        <v>1167</v>
      </c>
      <c r="K27" s="103" t="s">
        <v>834</v>
      </c>
      <c r="L27" s="105">
        <v>0.35200000000000004</v>
      </c>
      <c r="N27" s="103" t="s">
        <v>846</v>
      </c>
      <c r="O27" s="111" t="s">
        <v>572</v>
      </c>
      <c r="P27" s="79">
        <v>2009</v>
      </c>
      <c r="Q27" s="103">
        <v>1</v>
      </c>
      <c r="R27" s="103">
        <v>0.35200000000000004</v>
      </c>
      <c r="T27" s="103">
        <v>3385.65</v>
      </c>
      <c r="U27" s="79">
        <v>1191.7488000000001</v>
      </c>
      <c r="W27" s="103">
        <v>214.26197029566001</v>
      </c>
      <c r="X27" s="103">
        <v>128.2125477795</v>
      </c>
      <c r="Z27" s="103">
        <v>1991.5870202082983</v>
      </c>
      <c r="AB27" s="103">
        <v>4344.0376417010802</v>
      </c>
      <c r="AC27" s="111">
        <v>0.45846449420461594</v>
      </c>
      <c r="AD27" s="103" t="s">
        <v>1848</v>
      </c>
      <c r="AG27" s="122" t="str">
        <f>VLOOKUP(A27,'Article Matrix'!$B$2:$I$84,7,FALSE)</f>
        <v>Sub-Saharan Africa</v>
      </c>
      <c r="AH27" s="122" t="str">
        <f>VLOOKUP(A27,'Article Matrix'!$B$2:$I$84,8,FALSE)</f>
        <v>Low income</v>
      </c>
      <c r="AI27" s="103" t="str">
        <f t="shared" si="0"/>
        <v>Low Income</v>
      </c>
      <c r="AJ27" s="79" t="str">
        <f t="shared" si="1"/>
        <v>Per Patient Treated</v>
      </c>
    </row>
    <row r="28" spans="1:36">
      <c r="A28" s="103" t="s">
        <v>999</v>
      </c>
      <c r="B28" s="103" t="s">
        <v>1339</v>
      </c>
      <c r="C28" s="103" t="s">
        <v>1001</v>
      </c>
      <c r="D28" s="103">
        <v>2011</v>
      </c>
      <c r="E28" s="79" t="s">
        <v>1000</v>
      </c>
      <c r="F28" s="79" t="s">
        <v>294</v>
      </c>
      <c r="G28" s="79" t="s">
        <v>1833</v>
      </c>
      <c r="H28" s="79" t="s">
        <v>850</v>
      </c>
      <c r="I28" s="79" t="s">
        <v>1309</v>
      </c>
      <c r="J28" s="103" t="s">
        <v>1086</v>
      </c>
      <c r="K28" s="103" t="s">
        <v>834</v>
      </c>
      <c r="L28" s="105">
        <v>0.66</v>
      </c>
      <c r="N28" s="103" t="s">
        <v>1295</v>
      </c>
      <c r="O28" s="111" t="s">
        <v>572</v>
      </c>
      <c r="P28" s="79">
        <v>2008</v>
      </c>
      <c r="Q28" s="103">
        <v>1</v>
      </c>
      <c r="R28" s="103">
        <v>0.66</v>
      </c>
      <c r="T28" s="103">
        <v>22.192350000000001</v>
      </c>
      <c r="U28" s="79">
        <v>14.646951000000001</v>
      </c>
      <c r="W28" s="103">
        <v>134.784614832454</v>
      </c>
      <c r="X28" s="103">
        <v>107.53199170815</v>
      </c>
      <c r="Z28" s="103">
        <v>18.359035461399355</v>
      </c>
      <c r="AB28" s="103">
        <v>32.077133888621702</v>
      </c>
      <c r="AC28" s="111">
        <v>0.57234026971192753</v>
      </c>
      <c r="AD28" s="103" t="s">
        <v>1840</v>
      </c>
      <c r="AG28" s="122" t="str">
        <f>VLOOKUP(A28,'Article Matrix'!$B$2:$I$84,7,FALSE)</f>
        <v>Sub-Saharan Africa</v>
      </c>
      <c r="AH28" s="122" t="str">
        <f>VLOOKUP(A28,'Article Matrix'!$B$2:$I$84,8,FALSE)</f>
        <v>Low income</v>
      </c>
      <c r="AI28" s="103" t="str">
        <f t="shared" si="0"/>
        <v>Low Income</v>
      </c>
      <c r="AJ28" s="79" t="str">
        <f t="shared" si="1"/>
        <v>Per Child Receiving First Dose Of At Least One Treatment</v>
      </c>
    </row>
    <row r="29" spans="1:36">
      <c r="A29" s="103" t="s">
        <v>1027</v>
      </c>
      <c r="B29" s="103" t="s">
        <v>1801</v>
      </c>
      <c r="C29" s="103" t="s">
        <v>1029</v>
      </c>
      <c r="D29" s="103">
        <v>2012</v>
      </c>
      <c r="E29" s="79" t="s">
        <v>1028</v>
      </c>
      <c r="F29" s="79" t="s">
        <v>481</v>
      </c>
      <c r="G29" s="79"/>
      <c r="H29" s="79" t="s">
        <v>950</v>
      </c>
      <c r="I29" s="79" t="s">
        <v>1298</v>
      </c>
      <c r="J29" s="103" t="s">
        <v>1157</v>
      </c>
      <c r="K29" s="103" t="s">
        <v>834</v>
      </c>
      <c r="L29" s="105">
        <v>0.44</v>
      </c>
      <c r="N29" s="103" t="s">
        <v>846</v>
      </c>
      <c r="O29" s="111" t="s">
        <v>572</v>
      </c>
      <c r="P29" s="79">
        <v>2009</v>
      </c>
      <c r="Q29" s="103">
        <v>1</v>
      </c>
      <c r="R29" s="103">
        <v>0.44</v>
      </c>
      <c r="T29" s="103">
        <v>3385.65</v>
      </c>
      <c r="U29" s="79">
        <v>1489.6860000000001</v>
      </c>
      <c r="W29" s="103">
        <v>214.26197029566001</v>
      </c>
      <c r="X29" s="103">
        <v>128.2125477795</v>
      </c>
      <c r="Z29" s="103">
        <v>2489.483775260373</v>
      </c>
      <c r="AB29" s="103">
        <v>4344.0376417010802</v>
      </c>
      <c r="AC29" s="111">
        <v>0.57308061775576991</v>
      </c>
      <c r="AD29" s="103" t="s">
        <v>1848</v>
      </c>
      <c r="AG29" s="122" t="str">
        <f>VLOOKUP(A29,'Article Matrix'!$B$2:$I$84,7,FALSE)</f>
        <v>Sub-Saharan Africa</v>
      </c>
      <c r="AH29" s="122" t="str">
        <f>VLOOKUP(A29,'Article Matrix'!$B$2:$I$84,8,FALSE)</f>
        <v>Low income</v>
      </c>
      <c r="AI29" s="103" t="str">
        <f t="shared" si="0"/>
        <v>Low Income</v>
      </c>
      <c r="AJ29" s="79" t="str">
        <f t="shared" si="1"/>
        <v>Per Patient Treated</v>
      </c>
    </row>
    <row r="30" spans="1:36">
      <c r="A30" s="103" t="s">
        <v>1027</v>
      </c>
      <c r="B30" s="103" t="s">
        <v>1806</v>
      </c>
      <c r="C30" s="103" t="s">
        <v>1029</v>
      </c>
      <c r="D30" s="103">
        <v>2012</v>
      </c>
      <c r="E30" s="79" t="s">
        <v>1028</v>
      </c>
      <c r="F30" s="79" t="s">
        <v>481</v>
      </c>
      <c r="G30" s="79"/>
      <c r="H30" s="79" t="s">
        <v>950</v>
      </c>
      <c r="I30" s="79" t="s">
        <v>1298</v>
      </c>
      <c r="J30" s="103" t="s">
        <v>1162</v>
      </c>
      <c r="K30" s="103" t="s">
        <v>834</v>
      </c>
      <c r="L30" s="105">
        <v>0.44</v>
      </c>
      <c r="N30" s="103" t="s">
        <v>846</v>
      </c>
      <c r="O30" s="111" t="s">
        <v>572</v>
      </c>
      <c r="P30" s="79">
        <v>2009</v>
      </c>
      <c r="Q30" s="103">
        <v>1</v>
      </c>
      <c r="R30" s="103">
        <v>0.44</v>
      </c>
      <c r="T30" s="103">
        <v>3385.65</v>
      </c>
      <c r="U30" s="79">
        <v>1489.6860000000001</v>
      </c>
      <c r="W30" s="103">
        <v>214.26197029566001</v>
      </c>
      <c r="X30" s="103">
        <v>128.2125477795</v>
      </c>
      <c r="Z30" s="103">
        <v>2489.483775260373</v>
      </c>
      <c r="AB30" s="103">
        <v>4344.0376417010802</v>
      </c>
      <c r="AC30" s="111">
        <v>0.57308061775576991</v>
      </c>
      <c r="AD30" s="103" t="s">
        <v>1848</v>
      </c>
      <c r="AG30" s="122" t="str">
        <f>VLOOKUP(A30,'Article Matrix'!$B$2:$I$84,7,FALSE)</f>
        <v>Sub-Saharan Africa</v>
      </c>
      <c r="AH30" s="122" t="str">
        <f>VLOOKUP(A30,'Article Matrix'!$B$2:$I$84,8,FALSE)</f>
        <v>Low income</v>
      </c>
      <c r="AI30" s="103" t="str">
        <f t="shared" si="0"/>
        <v>Low Income</v>
      </c>
      <c r="AJ30" s="79" t="str">
        <f t="shared" si="1"/>
        <v>Per Patient Treated</v>
      </c>
    </row>
    <row r="31" spans="1:36">
      <c r="A31" s="103" t="s">
        <v>1027</v>
      </c>
      <c r="B31" s="103" t="s">
        <v>1812</v>
      </c>
      <c r="C31" s="103" t="s">
        <v>1029</v>
      </c>
      <c r="D31" s="103">
        <v>2012</v>
      </c>
      <c r="E31" s="79" t="s">
        <v>1028</v>
      </c>
      <c r="F31" s="79" t="s">
        <v>481</v>
      </c>
      <c r="G31" s="79"/>
      <c r="H31" s="79" t="s">
        <v>950</v>
      </c>
      <c r="I31" s="79" t="s">
        <v>1298</v>
      </c>
      <c r="J31" s="103" t="s">
        <v>1168</v>
      </c>
      <c r="K31" s="103" t="s">
        <v>834</v>
      </c>
      <c r="L31" s="105">
        <v>0.44</v>
      </c>
      <c r="N31" s="103" t="s">
        <v>846</v>
      </c>
      <c r="O31" s="111" t="s">
        <v>572</v>
      </c>
      <c r="P31" s="79">
        <v>2009</v>
      </c>
      <c r="Q31" s="103">
        <v>1</v>
      </c>
      <c r="R31" s="103">
        <v>0.44</v>
      </c>
      <c r="T31" s="103">
        <v>3385.65</v>
      </c>
      <c r="U31" s="79">
        <v>1489.6860000000001</v>
      </c>
      <c r="W31" s="103">
        <v>214.26197029566001</v>
      </c>
      <c r="X31" s="103">
        <v>128.2125477795</v>
      </c>
      <c r="Z31" s="103">
        <v>2489.483775260373</v>
      </c>
      <c r="AB31" s="103">
        <v>4344.0376417010802</v>
      </c>
      <c r="AC31" s="111">
        <v>0.57308061775576991</v>
      </c>
      <c r="AD31" s="103" t="s">
        <v>1848</v>
      </c>
      <c r="AG31" s="122" t="str">
        <f>VLOOKUP(A31,'Article Matrix'!$B$2:$I$84,7,FALSE)</f>
        <v>Sub-Saharan Africa</v>
      </c>
      <c r="AH31" s="122" t="str">
        <f>VLOOKUP(A31,'Article Matrix'!$B$2:$I$84,8,FALSE)</f>
        <v>Low income</v>
      </c>
      <c r="AI31" s="103" t="str">
        <f t="shared" si="0"/>
        <v>Low Income</v>
      </c>
      <c r="AJ31" s="79" t="str">
        <f t="shared" si="1"/>
        <v>Per Patient Treated</v>
      </c>
    </row>
    <row r="32" spans="1:36">
      <c r="A32" s="103" t="s">
        <v>825</v>
      </c>
      <c r="B32" s="103" t="s">
        <v>1544</v>
      </c>
      <c r="C32" s="103" t="s">
        <v>771</v>
      </c>
      <c r="D32" s="103">
        <v>2004</v>
      </c>
      <c r="E32" s="79" t="s">
        <v>767</v>
      </c>
      <c r="F32" s="103" t="s">
        <v>500</v>
      </c>
      <c r="H32" s="103" t="s">
        <v>832</v>
      </c>
      <c r="I32" s="103" t="s">
        <v>867</v>
      </c>
      <c r="J32" s="113" t="s">
        <v>948</v>
      </c>
      <c r="K32" s="103" t="s">
        <v>834</v>
      </c>
      <c r="L32" s="105">
        <v>0.28000000000000003</v>
      </c>
      <c r="N32" s="103" t="s">
        <v>848</v>
      </c>
      <c r="O32" s="111" t="s">
        <v>572</v>
      </c>
      <c r="P32" s="79">
        <v>2002</v>
      </c>
      <c r="Q32" s="103">
        <v>1</v>
      </c>
      <c r="R32" s="103">
        <v>0.28000000000000003</v>
      </c>
      <c r="T32" s="103">
        <v>95.662064999999998</v>
      </c>
      <c r="U32" s="103">
        <v>26.785378200000004</v>
      </c>
      <c r="W32" s="103">
        <v>197.01893574081001</v>
      </c>
      <c r="X32" s="103">
        <v>71.491887760134105</v>
      </c>
      <c r="Z32" s="103">
        <v>73.815741501818678</v>
      </c>
      <c r="AB32" s="103">
        <v>127.60335350681</v>
      </c>
      <c r="AC32" s="111">
        <v>0.57847806874354013</v>
      </c>
      <c r="AD32" s="103" t="s">
        <v>1835</v>
      </c>
      <c r="AG32" s="122" t="str">
        <f>VLOOKUP(A32,'Article Matrix'!$B$2:$I$84,7,FALSE)</f>
        <v>South Asia</v>
      </c>
      <c r="AH32" s="122" t="str">
        <f>VLOOKUP(A32,'Article Matrix'!$B$2:$I$84,8,FALSE)</f>
        <v>Lower middle income</v>
      </c>
      <c r="AI32" s="103" t="str">
        <f t="shared" si="0"/>
        <v>Lower Middle Income</v>
      </c>
      <c r="AJ32" s="79" t="str">
        <f t="shared" si="1"/>
        <v>Per Person</v>
      </c>
    </row>
    <row r="33" spans="1:36">
      <c r="A33" s="103" t="s">
        <v>1009</v>
      </c>
      <c r="B33" s="103" t="s">
        <v>1621</v>
      </c>
      <c r="C33" s="103" t="s">
        <v>1011</v>
      </c>
      <c r="D33" s="103">
        <v>2012</v>
      </c>
      <c r="E33" s="79" t="s">
        <v>1010</v>
      </c>
      <c r="F33" s="79" t="s">
        <v>349</v>
      </c>
      <c r="G33" s="79"/>
      <c r="H33" s="103" t="s">
        <v>1270</v>
      </c>
      <c r="I33" s="103" t="s">
        <v>1312</v>
      </c>
      <c r="J33" s="103" t="s">
        <v>1289</v>
      </c>
      <c r="K33" s="103" t="s">
        <v>834</v>
      </c>
      <c r="L33" s="105">
        <v>0.5</v>
      </c>
      <c r="N33" s="103" t="s">
        <v>848</v>
      </c>
      <c r="O33" s="111" t="s">
        <v>572</v>
      </c>
      <c r="P33" s="79">
        <v>2010</v>
      </c>
      <c r="Q33" s="103">
        <v>1</v>
      </c>
      <c r="R33" s="103">
        <v>0.5</v>
      </c>
      <c r="T33" s="103">
        <v>79.233151704545506</v>
      </c>
      <c r="U33" s="79">
        <v>39.616575852272753</v>
      </c>
      <c r="W33" s="103">
        <v>224.602657227321</v>
      </c>
      <c r="X33" s="103">
        <v>173.230487397952</v>
      </c>
      <c r="Z33" s="103">
        <v>51.36502436910753</v>
      </c>
      <c r="AB33" s="103">
        <v>84.529601757352907</v>
      </c>
      <c r="AC33" s="111">
        <v>0.60765723842582142</v>
      </c>
      <c r="AD33" s="103" t="s">
        <v>1835</v>
      </c>
      <c r="AG33" s="122" t="str">
        <f>VLOOKUP(A33,'Article Matrix'!$B$2:$I$84,7,FALSE)</f>
        <v>Sub-Saharan Africa</v>
      </c>
      <c r="AH33" s="122" t="str">
        <f>VLOOKUP(A33,'Article Matrix'!$B$2:$I$84,8,FALSE)</f>
        <v>Low income</v>
      </c>
      <c r="AI33" s="103" t="str">
        <f t="shared" si="0"/>
        <v>Low Income</v>
      </c>
      <c r="AJ33" s="79" t="str">
        <f t="shared" si="1"/>
        <v>Per Person</v>
      </c>
    </row>
    <row r="34" spans="1:36">
      <c r="A34" s="103" t="s">
        <v>797</v>
      </c>
      <c r="B34" s="103" t="s">
        <v>1398</v>
      </c>
      <c r="C34" s="103" t="s">
        <v>743</v>
      </c>
      <c r="D34" s="103">
        <v>2006</v>
      </c>
      <c r="E34" s="79" t="s">
        <v>701</v>
      </c>
      <c r="F34" s="103" t="s">
        <v>349</v>
      </c>
      <c r="G34" s="103" t="s">
        <v>1832</v>
      </c>
      <c r="H34" s="103" t="s">
        <v>1270</v>
      </c>
      <c r="I34" s="103" t="s">
        <v>1312</v>
      </c>
      <c r="J34" s="103" t="s">
        <v>1300</v>
      </c>
      <c r="K34" s="103" t="s">
        <v>851</v>
      </c>
      <c r="L34" s="105">
        <v>0.19</v>
      </c>
      <c r="N34" s="103" t="s">
        <v>1299</v>
      </c>
      <c r="O34" s="111" t="s">
        <v>572</v>
      </c>
      <c r="P34" s="79">
        <v>2000</v>
      </c>
      <c r="Q34" s="103">
        <v>1</v>
      </c>
      <c r="R34" s="103">
        <v>0.19</v>
      </c>
      <c r="T34" s="103">
        <v>76.175541666666703</v>
      </c>
      <c r="U34" s="103">
        <v>14.473352916666673</v>
      </c>
      <c r="W34" s="103">
        <v>224.602657227321</v>
      </c>
      <c r="X34" s="103">
        <v>62.369074315033899</v>
      </c>
      <c r="Z34" s="103">
        <v>52.121240531039049</v>
      </c>
      <c r="AB34" s="103">
        <v>84.529601757352907</v>
      </c>
      <c r="AC34" s="111">
        <v>0.61660340812507408</v>
      </c>
      <c r="AD34" s="103" t="s">
        <v>1837</v>
      </c>
      <c r="AG34" s="122" t="str">
        <f>VLOOKUP(A34,'Article Matrix'!$B$2:$I$84,7,FALSE)</f>
        <v>Sub-Saharan Africa</v>
      </c>
      <c r="AH34" s="122" t="str">
        <f>VLOOKUP(A34,'Article Matrix'!$B$2:$I$84,8,FALSE)</f>
        <v>Low income</v>
      </c>
      <c r="AI34" s="103" t="str">
        <f t="shared" si="0"/>
        <v>Low Income</v>
      </c>
      <c r="AJ34" s="79" t="str">
        <f t="shared" si="1"/>
        <v>Per Capita</v>
      </c>
    </row>
    <row r="35" spans="1:36">
      <c r="A35" s="103" t="s">
        <v>1017</v>
      </c>
      <c r="B35" s="103" t="s">
        <v>1768</v>
      </c>
      <c r="C35" s="103" t="s">
        <v>1019</v>
      </c>
      <c r="D35" s="103">
        <v>2013</v>
      </c>
      <c r="E35" s="79" t="s">
        <v>1018</v>
      </c>
      <c r="F35" s="79" t="s">
        <v>1254</v>
      </c>
      <c r="G35" s="79"/>
      <c r="H35" s="79" t="s">
        <v>832</v>
      </c>
      <c r="I35" s="103" t="s">
        <v>868</v>
      </c>
      <c r="J35" s="103" t="s">
        <v>1132</v>
      </c>
      <c r="K35" s="103" t="s">
        <v>834</v>
      </c>
      <c r="L35" s="105">
        <v>0.56999999999999995</v>
      </c>
      <c r="N35" s="103" t="s">
        <v>848</v>
      </c>
      <c r="O35" s="111" t="s">
        <v>572</v>
      </c>
      <c r="P35" s="79">
        <v>2012</v>
      </c>
      <c r="Q35" s="103">
        <v>1</v>
      </c>
      <c r="R35" s="103">
        <v>0.56999999999999995</v>
      </c>
      <c r="T35" s="103" t="e">
        <v>#N/A</v>
      </c>
      <c r="U35" s="79" t="e">
        <v>#N/A</v>
      </c>
      <c r="W35" s="103" t="e">
        <v>#N/A</v>
      </c>
      <c r="X35" s="103" t="e">
        <v>#N/A</v>
      </c>
      <c r="Y35" s="77" t="s">
        <v>599</v>
      </c>
      <c r="Z35" s="103" t="e">
        <v>#N/A</v>
      </c>
      <c r="AB35" s="103" t="e">
        <v>#N/A</v>
      </c>
      <c r="AC35" s="111">
        <v>0.6216761999999999</v>
      </c>
      <c r="AD35" s="103" t="s">
        <v>1835</v>
      </c>
      <c r="AG35" s="122" t="str">
        <f>VLOOKUP(A35,'Article Matrix'!$B$2:$I$84,7,FALSE)</f>
        <v>Multiple</v>
      </c>
      <c r="AH35" s="122" t="str">
        <f>VLOOKUP(A35,'Article Matrix'!$B$2:$I$84,8,FALSE)</f>
        <v>Multiple</v>
      </c>
      <c r="AI35" s="103" t="str">
        <f t="shared" si="0"/>
        <v>Multiple</v>
      </c>
      <c r="AJ35" s="79" t="str">
        <f t="shared" si="1"/>
        <v>Per Person</v>
      </c>
    </row>
    <row r="36" spans="1:36">
      <c r="A36" s="103" t="s">
        <v>817</v>
      </c>
      <c r="B36" s="103" t="s">
        <v>1491</v>
      </c>
      <c r="C36" s="103" t="s">
        <v>931</v>
      </c>
      <c r="D36" s="103">
        <v>2010</v>
      </c>
      <c r="E36" s="79" t="s">
        <v>757</v>
      </c>
      <c r="F36" s="103" t="s">
        <v>416</v>
      </c>
      <c r="H36" s="103" t="s">
        <v>850</v>
      </c>
      <c r="I36" s="103" t="s">
        <v>1314</v>
      </c>
      <c r="J36" s="103" t="s">
        <v>932</v>
      </c>
      <c r="K36" s="103" t="s">
        <v>834</v>
      </c>
      <c r="L36" s="105">
        <v>0.44</v>
      </c>
      <c r="N36" s="103" t="s">
        <v>842</v>
      </c>
      <c r="O36" s="111" t="s">
        <v>572</v>
      </c>
      <c r="P36" s="79">
        <v>2007</v>
      </c>
      <c r="Q36" s="103">
        <v>1</v>
      </c>
      <c r="R36" s="103">
        <v>0.44</v>
      </c>
      <c r="T36" s="103">
        <v>25.840341450216499</v>
      </c>
      <c r="U36" s="103">
        <v>11.369750238095259</v>
      </c>
      <c r="W36" s="103">
        <v>177.152770239912</v>
      </c>
      <c r="X36" s="103">
        <v>113.238663869614</v>
      </c>
      <c r="Z36" s="103">
        <v>17.787058613952365</v>
      </c>
      <c r="AB36" s="103">
        <v>28.3729844798921</v>
      </c>
      <c r="AC36" s="111">
        <v>0.62690122100331147</v>
      </c>
      <c r="AD36" s="103" t="s">
        <v>1841</v>
      </c>
      <c r="AG36" s="122" t="str">
        <f>VLOOKUP(A36,'Article Matrix'!$B$2:$I$84,7,FALSE)</f>
        <v>Sub-Saharan Africa</v>
      </c>
      <c r="AH36" s="122" t="str">
        <f>VLOOKUP(A36,'Article Matrix'!$B$2:$I$84,8,FALSE)</f>
        <v>Low income</v>
      </c>
      <c r="AI36" s="103" t="str">
        <f t="shared" si="0"/>
        <v>Low Income</v>
      </c>
      <c r="AJ36" s="79" t="str">
        <f t="shared" si="1"/>
        <v>Per Person Treated (Compliant)</v>
      </c>
    </row>
    <row r="37" spans="1:36">
      <c r="A37" s="103" t="s">
        <v>1017</v>
      </c>
      <c r="B37" s="103" t="s">
        <v>1765</v>
      </c>
      <c r="C37" s="103" t="s">
        <v>1019</v>
      </c>
      <c r="D37" s="103">
        <v>2013</v>
      </c>
      <c r="E37" s="79" t="s">
        <v>1018</v>
      </c>
      <c r="F37" s="79" t="s">
        <v>1254</v>
      </c>
      <c r="G37" s="79"/>
      <c r="H37" s="79" t="s">
        <v>832</v>
      </c>
      <c r="I37" s="103" t="s">
        <v>868</v>
      </c>
      <c r="J37" s="103" t="s">
        <v>1129</v>
      </c>
      <c r="K37" s="103" t="s">
        <v>834</v>
      </c>
      <c r="L37" s="105">
        <v>0.61</v>
      </c>
      <c r="N37" s="103" t="s">
        <v>848</v>
      </c>
      <c r="O37" s="111" t="s">
        <v>572</v>
      </c>
      <c r="P37" s="79">
        <v>2012</v>
      </c>
      <c r="Q37" s="103">
        <v>1</v>
      </c>
      <c r="R37" s="103">
        <v>0.61</v>
      </c>
      <c r="T37" s="103" t="e">
        <v>#N/A</v>
      </c>
      <c r="U37" s="79" t="e">
        <v>#N/A</v>
      </c>
      <c r="W37" s="103" t="e">
        <v>#N/A</v>
      </c>
      <c r="X37" s="103" t="e">
        <v>#N/A</v>
      </c>
      <c r="Y37" s="77" t="s">
        <v>665</v>
      </c>
      <c r="Z37" s="103" t="e">
        <v>#N/A</v>
      </c>
      <c r="AB37" s="103" t="e">
        <v>#N/A</v>
      </c>
      <c r="AC37" s="111">
        <v>0.6371815999999999</v>
      </c>
      <c r="AD37" s="103" t="s">
        <v>1835</v>
      </c>
      <c r="AG37" s="122" t="str">
        <f>VLOOKUP(A37,'Article Matrix'!$B$2:$I$84,7,FALSE)</f>
        <v>Multiple</v>
      </c>
      <c r="AH37" s="122" t="str">
        <f>VLOOKUP(A37,'Article Matrix'!$B$2:$I$84,8,FALSE)</f>
        <v>Multiple</v>
      </c>
      <c r="AI37" s="103" t="str">
        <f t="shared" si="0"/>
        <v>Multiple</v>
      </c>
      <c r="AJ37" s="79" t="str">
        <f t="shared" si="1"/>
        <v>Per Person</v>
      </c>
    </row>
    <row r="38" spans="1:36">
      <c r="A38" s="103" t="s">
        <v>1017</v>
      </c>
      <c r="B38" s="103" t="s">
        <v>1761</v>
      </c>
      <c r="C38" s="103" t="s">
        <v>1019</v>
      </c>
      <c r="D38" s="103">
        <v>2013</v>
      </c>
      <c r="E38" s="79" t="s">
        <v>1018</v>
      </c>
      <c r="F38" s="79" t="s">
        <v>1254</v>
      </c>
      <c r="G38" s="79"/>
      <c r="H38" s="79" t="s">
        <v>832</v>
      </c>
      <c r="I38" s="103" t="s">
        <v>868</v>
      </c>
      <c r="J38" s="103" t="s">
        <v>1267</v>
      </c>
      <c r="K38" s="103" t="s">
        <v>834</v>
      </c>
      <c r="L38" s="105">
        <v>0.63</v>
      </c>
      <c r="N38" s="103" t="s">
        <v>848</v>
      </c>
      <c r="O38" s="111" t="s">
        <v>572</v>
      </c>
      <c r="P38" s="79">
        <v>2012</v>
      </c>
      <c r="Q38" s="103">
        <v>1</v>
      </c>
      <c r="R38" s="103">
        <v>0.63</v>
      </c>
      <c r="T38" s="103" t="e">
        <v>#N/A</v>
      </c>
      <c r="U38" s="79" t="e">
        <v>#N/A</v>
      </c>
      <c r="W38" s="103" t="e">
        <v>#N/A</v>
      </c>
      <c r="X38" s="103" t="e">
        <v>#N/A</v>
      </c>
      <c r="Y38" s="77" t="s">
        <v>665</v>
      </c>
      <c r="Z38" s="103" t="e">
        <v>#N/A</v>
      </c>
      <c r="AB38" s="103" t="e">
        <v>#N/A</v>
      </c>
      <c r="AC38" s="111">
        <v>0.65807280000000001</v>
      </c>
      <c r="AD38" s="103" t="s">
        <v>1835</v>
      </c>
      <c r="AG38" s="122" t="str">
        <f>VLOOKUP(A38,'Article Matrix'!$B$2:$I$84,7,FALSE)</f>
        <v>Multiple</v>
      </c>
      <c r="AH38" s="122" t="str">
        <f>VLOOKUP(A38,'Article Matrix'!$B$2:$I$84,8,FALSE)</f>
        <v>Multiple</v>
      </c>
      <c r="AI38" s="103" t="str">
        <f t="shared" si="0"/>
        <v>Multiple</v>
      </c>
      <c r="AJ38" s="79" t="str">
        <f t="shared" si="1"/>
        <v>Per Person</v>
      </c>
    </row>
    <row r="39" spans="1:36">
      <c r="A39" s="103" t="s">
        <v>1017</v>
      </c>
      <c r="B39" s="103" t="s">
        <v>1764</v>
      </c>
      <c r="C39" s="103" t="s">
        <v>1019</v>
      </c>
      <c r="D39" s="103">
        <v>2013</v>
      </c>
      <c r="E39" s="79" t="s">
        <v>1018</v>
      </c>
      <c r="F39" s="79" t="s">
        <v>1254</v>
      </c>
      <c r="G39" s="79"/>
      <c r="H39" s="79" t="s">
        <v>832</v>
      </c>
      <c r="I39" s="103" t="s">
        <v>868</v>
      </c>
      <c r="J39" s="103" t="s">
        <v>1128</v>
      </c>
      <c r="K39" s="103" t="s">
        <v>834</v>
      </c>
      <c r="L39" s="105">
        <v>0.64</v>
      </c>
      <c r="N39" s="103" t="s">
        <v>848</v>
      </c>
      <c r="O39" s="111" t="s">
        <v>572</v>
      </c>
      <c r="P39" s="79">
        <v>2012</v>
      </c>
      <c r="Q39" s="103">
        <v>1</v>
      </c>
      <c r="R39" s="103">
        <v>0.64</v>
      </c>
      <c r="T39" s="103" t="e">
        <v>#N/A</v>
      </c>
      <c r="U39" s="79" t="e">
        <v>#N/A</v>
      </c>
      <c r="W39" s="103" t="e">
        <v>#N/A</v>
      </c>
      <c r="X39" s="103" t="e">
        <v>#N/A</v>
      </c>
      <c r="Y39" s="77" t="s">
        <v>669</v>
      </c>
      <c r="Z39" s="103" t="e">
        <v>#N/A</v>
      </c>
      <c r="AB39" s="103" t="e">
        <v>#N/A</v>
      </c>
      <c r="AC39" s="111">
        <v>0.70855040000000002</v>
      </c>
      <c r="AD39" s="103" t="s">
        <v>1835</v>
      </c>
      <c r="AG39" s="122" t="str">
        <f>VLOOKUP(A39,'Article Matrix'!$B$2:$I$84,7,FALSE)</f>
        <v>Multiple</v>
      </c>
      <c r="AH39" s="122" t="str">
        <f>VLOOKUP(A39,'Article Matrix'!$B$2:$I$84,8,FALSE)</f>
        <v>Multiple</v>
      </c>
      <c r="AI39" s="103" t="str">
        <f t="shared" si="0"/>
        <v>Multiple</v>
      </c>
      <c r="AJ39" s="79" t="str">
        <f t="shared" si="1"/>
        <v>Per Person</v>
      </c>
    </row>
    <row r="40" spans="1:36">
      <c r="A40" s="103" t="s">
        <v>1017</v>
      </c>
      <c r="B40" s="103" t="s">
        <v>1767</v>
      </c>
      <c r="C40" s="103" t="s">
        <v>1019</v>
      </c>
      <c r="D40" s="103">
        <v>2013</v>
      </c>
      <c r="E40" s="79" t="s">
        <v>1018</v>
      </c>
      <c r="F40" s="79" t="s">
        <v>1254</v>
      </c>
      <c r="G40" s="79"/>
      <c r="H40" s="79" t="s">
        <v>832</v>
      </c>
      <c r="I40" s="103" t="s">
        <v>868</v>
      </c>
      <c r="J40" s="103" t="s">
        <v>1131</v>
      </c>
      <c r="K40" s="103" t="s">
        <v>834</v>
      </c>
      <c r="L40" s="105">
        <v>0.68</v>
      </c>
      <c r="N40" s="103" t="s">
        <v>848</v>
      </c>
      <c r="O40" s="111" t="s">
        <v>572</v>
      </c>
      <c r="P40" s="79">
        <v>2012</v>
      </c>
      <c r="Q40" s="103">
        <v>1</v>
      </c>
      <c r="R40" s="103">
        <v>0.68</v>
      </c>
      <c r="T40" s="103" t="e">
        <v>#N/A</v>
      </c>
      <c r="U40" s="79" t="e">
        <v>#N/A</v>
      </c>
      <c r="W40" s="103" t="e">
        <v>#N/A</v>
      </c>
      <c r="X40" s="103" t="e">
        <v>#N/A</v>
      </c>
      <c r="Y40" s="77" t="s">
        <v>599</v>
      </c>
      <c r="Z40" s="103" t="e">
        <v>#N/A</v>
      </c>
      <c r="AB40" s="103" t="e">
        <v>#N/A</v>
      </c>
      <c r="AC40" s="111">
        <v>0.7416488</v>
      </c>
      <c r="AD40" s="103" t="s">
        <v>1835</v>
      </c>
      <c r="AG40" s="122" t="str">
        <f>VLOOKUP(A40,'Article Matrix'!$B$2:$I$84,7,FALSE)</f>
        <v>Multiple</v>
      </c>
      <c r="AH40" s="122" t="str">
        <f>VLOOKUP(A40,'Article Matrix'!$B$2:$I$84,8,FALSE)</f>
        <v>Multiple</v>
      </c>
      <c r="AI40" s="103" t="str">
        <f t="shared" si="0"/>
        <v>Multiple</v>
      </c>
      <c r="AJ40" s="79" t="str">
        <f t="shared" si="1"/>
        <v>Per Person</v>
      </c>
    </row>
    <row r="41" spans="1:36">
      <c r="A41" s="103" t="s">
        <v>999</v>
      </c>
      <c r="B41" s="103" t="s">
        <v>1340</v>
      </c>
      <c r="C41" s="103" t="s">
        <v>1001</v>
      </c>
      <c r="D41" s="103">
        <v>2011</v>
      </c>
      <c r="E41" s="79" t="s">
        <v>1000</v>
      </c>
      <c r="F41" s="79" t="s">
        <v>294</v>
      </c>
      <c r="G41" s="79" t="s">
        <v>1833</v>
      </c>
      <c r="H41" s="79" t="s">
        <v>850</v>
      </c>
      <c r="I41" s="79" t="s">
        <v>1309</v>
      </c>
      <c r="J41" s="103" t="s">
        <v>1086</v>
      </c>
      <c r="K41" s="103" t="s">
        <v>851</v>
      </c>
      <c r="L41" s="78">
        <v>0.87</v>
      </c>
      <c r="N41" s="103" t="s">
        <v>1295</v>
      </c>
      <c r="O41" s="111" t="s">
        <v>572</v>
      </c>
      <c r="P41" s="79">
        <v>2008</v>
      </c>
      <c r="Q41" s="103">
        <v>1</v>
      </c>
      <c r="R41" s="103">
        <v>0.87</v>
      </c>
      <c r="T41" s="103">
        <v>22.192350000000001</v>
      </c>
      <c r="U41" s="79">
        <v>19.307344499999999</v>
      </c>
      <c r="W41" s="103">
        <v>134.784614832454</v>
      </c>
      <c r="X41" s="103">
        <v>107.53199170815</v>
      </c>
      <c r="Z41" s="103">
        <v>24.20054674457187</v>
      </c>
      <c r="AB41" s="103">
        <v>32.077133888621702</v>
      </c>
      <c r="AC41" s="111">
        <v>0.75444853734754058</v>
      </c>
      <c r="AD41" s="103" t="s">
        <v>1840</v>
      </c>
      <c r="AG41" s="122" t="str">
        <f>VLOOKUP(A41,'Article Matrix'!$B$2:$I$84,7,FALSE)</f>
        <v>Sub-Saharan Africa</v>
      </c>
      <c r="AH41" s="122" t="str">
        <f>VLOOKUP(A41,'Article Matrix'!$B$2:$I$84,8,FALSE)</f>
        <v>Low income</v>
      </c>
      <c r="AI41" s="103" t="str">
        <f t="shared" si="0"/>
        <v>Low Income</v>
      </c>
      <c r="AJ41" s="79" t="str">
        <f t="shared" si="1"/>
        <v>Per Child Receiving First Dose Of At Least One Treatment</v>
      </c>
    </row>
    <row r="42" spans="1:36">
      <c r="A42" s="103" t="s">
        <v>1021</v>
      </c>
      <c r="B42" s="103" t="s">
        <v>1786</v>
      </c>
      <c r="C42" s="103" t="s">
        <v>1023</v>
      </c>
      <c r="D42" s="103">
        <v>2014</v>
      </c>
      <c r="E42" s="79" t="s">
        <v>1022</v>
      </c>
      <c r="F42" s="79" t="s">
        <v>349</v>
      </c>
      <c r="G42" s="79" t="s">
        <v>1832</v>
      </c>
      <c r="H42" s="79" t="s">
        <v>1829</v>
      </c>
      <c r="I42" s="79" t="s">
        <v>880</v>
      </c>
      <c r="J42" s="103" t="s">
        <v>1143</v>
      </c>
      <c r="K42" s="103" t="s">
        <v>851</v>
      </c>
      <c r="L42" s="105">
        <v>0.73</v>
      </c>
      <c r="N42" s="103" t="s">
        <v>840</v>
      </c>
      <c r="O42" s="111" t="s">
        <v>572</v>
      </c>
      <c r="P42" s="79">
        <v>2012</v>
      </c>
      <c r="Q42" s="103">
        <v>1</v>
      </c>
      <c r="R42" s="103">
        <v>0.73</v>
      </c>
      <c r="T42" s="103">
        <v>84.529601757352907</v>
      </c>
      <c r="U42" s="79">
        <v>61.706609282867618</v>
      </c>
      <c r="W42" s="103">
        <v>224.602657227321</v>
      </c>
      <c r="X42" s="103">
        <v>205.344625397953</v>
      </c>
      <c r="Z42" s="103">
        <v>67.493699367883735</v>
      </c>
      <c r="AB42" s="103">
        <v>84.529601757352907</v>
      </c>
      <c r="AC42" s="111">
        <v>0.79846228971512589</v>
      </c>
      <c r="AD42" s="103" t="s">
        <v>1844</v>
      </c>
      <c r="AG42" s="122" t="str">
        <f>VLOOKUP(A42,'Article Matrix'!$B$2:$I$84,7,FALSE)</f>
        <v>Sub-Saharan Africa</v>
      </c>
      <c r="AH42" s="122" t="str">
        <f>VLOOKUP(A42,'Article Matrix'!$B$2:$I$84,8,FALSE)</f>
        <v>Low income</v>
      </c>
      <c r="AI42" s="103" t="str">
        <f t="shared" si="0"/>
        <v>Low Income</v>
      </c>
      <c r="AJ42" s="79" t="str">
        <f t="shared" si="1"/>
        <v>Per Person Protected</v>
      </c>
    </row>
    <row r="43" spans="1:36">
      <c r="A43" s="103" t="s">
        <v>1027</v>
      </c>
      <c r="B43" s="103" t="s">
        <v>1795</v>
      </c>
      <c r="C43" s="103" t="s">
        <v>1029</v>
      </c>
      <c r="D43" s="103">
        <v>2012</v>
      </c>
      <c r="E43" s="79" t="s">
        <v>1028</v>
      </c>
      <c r="F43" s="79" t="s">
        <v>481</v>
      </c>
      <c r="G43" s="79"/>
      <c r="H43" s="79" t="s">
        <v>950</v>
      </c>
      <c r="I43" s="79" t="s">
        <v>1298</v>
      </c>
      <c r="J43" s="103" t="s">
        <v>1151</v>
      </c>
      <c r="K43" s="103" t="s">
        <v>834</v>
      </c>
      <c r="L43" s="105">
        <v>0.61599999999999999</v>
      </c>
      <c r="N43" s="103" t="s">
        <v>846</v>
      </c>
      <c r="O43" s="111" t="s">
        <v>572</v>
      </c>
      <c r="P43" s="79">
        <v>2009</v>
      </c>
      <c r="Q43" s="103">
        <v>1</v>
      </c>
      <c r="R43" s="103">
        <v>0.61599999999999999</v>
      </c>
      <c r="T43" s="103">
        <v>3385.65</v>
      </c>
      <c r="U43" s="79">
        <v>2085.5603999999998</v>
      </c>
      <c r="W43" s="103">
        <v>214.26197029566001</v>
      </c>
      <c r="X43" s="103">
        <v>128.2125477795</v>
      </c>
      <c r="Z43" s="103">
        <v>3485.2772853645215</v>
      </c>
      <c r="AB43" s="103">
        <v>4344.0376417010802</v>
      </c>
      <c r="AC43" s="111">
        <v>0.80231286485807773</v>
      </c>
      <c r="AD43" s="103" t="s">
        <v>1848</v>
      </c>
      <c r="AG43" s="122" t="str">
        <f>VLOOKUP(A43,'Article Matrix'!$B$2:$I$84,7,FALSE)</f>
        <v>Sub-Saharan Africa</v>
      </c>
      <c r="AH43" s="122" t="str">
        <f>VLOOKUP(A43,'Article Matrix'!$B$2:$I$84,8,FALSE)</f>
        <v>Low income</v>
      </c>
      <c r="AI43" s="103" t="str">
        <f t="shared" si="0"/>
        <v>Low Income</v>
      </c>
      <c r="AJ43" s="79" t="str">
        <f t="shared" si="1"/>
        <v>Per Patient Treated</v>
      </c>
    </row>
    <row r="44" spans="1:36">
      <c r="A44" s="103" t="s">
        <v>1027</v>
      </c>
      <c r="B44" s="103" t="s">
        <v>1802</v>
      </c>
      <c r="C44" s="103" t="s">
        <v>1029</v>
      </c>
      <c r="D44" s="103">
        <v>2012</v>
      </c>
      <c r="E44" s="79" t="s">
        <v>1028</v>
      </c>
      <c r="F44" s="79" t="s">
        <v>481</v>
      </c>
      <c r="G44" s="79"/>
      <c r="H44" s="79" t="s">
        <v>950</v>
      </c>
      <c r="I44" s="79" t="s">
        <v>1298</v>
      </c>
      <c r="J44" s="103" t="s">
        <v>1158</v>
      </c>
      <c r="K44" s="103" t="s">
        <v>834</v>
      </c>
      <c r="L44" s="105">
        <v>0.61599999999999999</v>
      </c>
      <c r="N44" s="103" t="s">
        <v>846</v>
      </c>
      <c r="O44" s="111" t="s">
        <v>572</v>
      </c>
      <c r="P44" s="79">
        <v>2009</v>
      </c>
      <c r="Q44" s="103">
        <v>1</v>
      </c>
      <c r="R44" s="103">
        <v>0.61599999999999999</v>
      </c>
      <c r="T44" s="103">
        <v>3385.65</v>
      </c>
      <c r="U44" s="79">
        <v>2085.5603999999998</v>
      </c>
      <c r="W44" s="103">
        <v>214.26197029566001</v>
      </c>
      <c r="X44" s="103">
        <v>128.2125477795</v>
      </c>
      <c r="Z44" s="103">
        <v>3485.2772853645215</v>
      </c>
      <c r="AB44" s="103">
        <v>4344.0376417010802</v>
      </c>
      <c r="AC44" s="111">
        <v>0.80231286485807773</v>
      </c>
      <c r="AD44" s="103" t="s">
        <v>1848</v>
      </c>
      <c r="AG44" s="122" t="str">
        <f>VLOOKUP(A44,'Article Matrix'!$B$2:$I$84,7,FALSE)</f>
        <v>Sub-Saharan Africa</v>
      </c>
      <c r="AH44" s="122" t="str">
        <f>VLOOKUP(A44,'Article Matrix'!$B$2:$I$84,8,FALSE)</f>
        <v>Low income</v>
      </c>
      <c r="AI44" s="103" t="str">
        <f t="shared" si="0"/>
        <v>Low Income</v>
      </c>
      <c r="AJ44" s="79" t="str">
        <f t="shared" si="1"/>
        <v>Per Patient Treated</v>
      </c>
    </row>
    <row r="45" spans="1:36">
      <c r="A45" s="103" t="s">
        <v>1027</v>
      </c>
      <c r="B45" s="103" t="s">
        <v>1804</v>
      </c>
      <c r="C45" s="103" t="s">
        <v>1029</v>
      </c>
      <c r="D45" s="103">
        <v>2012</v>
      </c>
      <c r="E45" s="79" t="s">
        <v>1028</v>
      </c>
      <c r="F45" s="79" t="s">
        <v>481</v>
      </c>
      <c r="G45" s="79"/>
      <c r="H45" s="79" t="s">
        <v>950</v>
      </c>
      <c r="I45" s="79" t="s">
        <v>1298</v>
      </c>
      <c r="J45" s="103" t="s">
        <v>1160</v>
      </c>
      <c r="K45" s="103" t="s">
        <v>834</v>
      </c>
      <c r="L45" s="105">
        <v>0.61599999999999999</v>
      </c>
      <c r="N45" s="103" t="s">
        <v>846</v>
      </c>
      <c r="O45" s="111" t="s">
        <v>572</v>
      </c>
      <c r="P45" s="79">
        <v>2009</v>
      </c>
      <c r="Q45" s="103">
        <v>1</v>
      </c>
      <c r="R45" s="103">
        <v>0.61599999999999999</v>
      </c>
      <c r="T45" s="103">
        <v>3385.65</v>
      </c>
      <c r="U45" s="79">
        <v>2085.5603999999998</v>
      </c>
      <c r="W45" s="103">
        <v>214.26197029566001</v>
      </c>
      <c r="X45" s="103">
        <v>128.2125477795</v>
      </c>
      <c r="Z45" s="103">
        <v>3485.2772853645215</v>
      </c>
      <c r="AB45" s="103">
        <v>4344.0376417010802</v>
      </c>
      <c r="AC45" s="111">
        <v>0.80231286485807773</v>
      </c>
      <c r="AD45" s="103" t="s">
        <v>1848</v>
      </c>
      <c r="AG45" s="122" t="str">
        <f>VLOOKUP(A45,'Article Matrix'!$B$2:$I$84,7,FALSE)</f>
        <v>Sub-Saharan Africa</v>
      </c>
      <c r="AH45" s="122" t="str">
        <f>VLOOKUP(A45,'Article Matrix'!$B$2:$I$84,8,FALSE)</f>
        <v>Low income</v>
      </c>
      <c r="AI45" s="103" t="str">
        <f t="shared" si="0"/>
        <v>Low Income</v>
      </c>
      <c r="AJ45" s="79" t="str">
        <f t="shared" si="1"/>
        <v>Per Patient Treated</v>
      </c>
    </row>
    <row r="46" spans="1:36">
      <c r="A46" s="103" t="s">
        <v>1027</v>
      </c>
      <c r="B46" s="103" t="s">
        <v>1809</v>
      </c>
      <c r="C46" s="103" t="s">
        <v>1029</v>
      </c>
      <c r="D46" s="103">
        <v>2012</v>
      </c>
      <c r="E46" s="79" t="s">
        <v>1028</v>
      </c>
      <c r="F46" s="79" t="s">
        <v>481</v>
      </c>
      <c r="G46" s="79"/>
      <c r="H46" s="79" t="s">
        <v>950</v>
      </c>
      <c r="I46" s="79" t="s">
        <v>1298</v>
      </c>
      <c r="J46" s="103" t="s">
        <v>1165</v>
      </c>
      <c r="K46" s="103" t="s">
        <v>834</v>
      </c>
      <c r="L46" s="105">
        <v>0.61599999999999999</v>
      </c>
      <c r="N46" s="103" t="s">
        <v>846</v>
      </c>
      <c r="O46" s="111" t="s">
        <v>572</v>
      </c>
      <c r="P46" s="79">
        <v>2009</v>
      </c>
      <c r="Q46" s="103">
        <v>1</v>
      </c>
      <c r="R46" s="103">
        <v>0.61599999999999999</v>
      </c>
      <c r="T46" s="103">
        <v>3385.65</v>
      </c>
      <c r="U46" s="79">
        <v>2085.5603999999998</v>
      </c>
      <c r="W46" s="103">
        <v>214.26197029566001</v>
      </c>
      <c r="X46" s="103">
        <v>128.2125477795</v>
      </c>
      <c r="Z46" s="103">
        <v>3485.2772853645215</v>
      </c>
      <c r="AB46" s="103">
        <v>4344.0376417010802</v>
      </c>
      <c r="AC46" s="111">
        <v>0.80231286485807773</v>
      </c>
      <c r="AD46" s="103" t="s">
        <v>1848</v>
      </c>
      <c r="AG46" s="122" t="str">
        <f>VLOOKUP(A46,'Article Matrix'!$B$2:$I$84,7,FALSE)</f>
        <v>Sub-Saharan Africa</v>
      </c>
      <c r="AH46" s="122" t="str">
        <f>VLOOKUP(A46,'Article Matrix'!$B$2:$I$84,8,FALSE)</f>
        <v>Low income</v>
      </c>
      <c r="AI46" s="103" t="str">
        <f t="shared" si="0"/>
        <v>Low Income</v>
      </c>
      <c r="AJ46" s="79" t="str">
        <f t="shared" si="1"/>
        <v>Per Patient Treated</v>
      </c>
    </row>
    <row r="47" spans="1:36">
      <c r="A47" s="103" t="s">
        <v>999</v>
      </c>
      <c r="B47" s="103" t="s">
        <v>1337</v>
      </c>
      <c r="C47" s="103" t="s">
        <v>1001</v>
      </c>
      <c r="D47" s="103">
        <v>2011</v>
      </c>
      <c r="E47" s="79" t="s">
        <v>1000</v>
      </c>
      <c r="F47" s="79" t="s">
        <v>294</v>
      </c>
      <c r="G47" s="79" t="s">
        <v>1833</v>
      </c>
      <c r="H47" s="79" t="s">
        <v>850</v>
      </c>
      <c r="I47" s="79" t="s">
        <v>1309</v>
      </c>
      <c r="J47" s="103" t="s">
        <v>1087</v>
      </c>
      <c r="K47" s="103" t="s">
        <v>834</v>
      </c>
      <c r="L47" s="78">
        <v>0.93</v>
      </c>
      <c r="N47" s="103" t="s">
        <v>1295</v>
      </c>
      <c r="O47" s="111" t="s">
        <v>572</v>
      </c>
      <c r="P47" s="79">
        <v>2008</v>
      </c>
      <c r="Q47" s="103">
        <v>1</v>
      </c>
      <c r="R47" s="103">
        <v>0.93</v>
      </c>
      <c r="T47" s="103">
        <v>22.192350000000001</v>
      </c>
      <c r="U47" s="79">
        <v>20.638885500000001</v>
      </c>
      <c r="W47" s="103">
        <v>134.784614832454</v>
      </c>
      <c r="X47" s="103">
        <v>107.53199170815</v>
      </c>
      <c r="Z47" s="103">
        <v>25.869549968335452</v>
      </c>
      <c r="AB47" s="103">
        <v>32.077133888621702</v>
      </c>
      <c r="AC47" s="111">
        <v>0.80647947095771599</v>
      </c>
      <c r="AD47" s="103" t="s">
        <v>1840</v>
      </c>
      <c r="AG47" s="122" t="str">
        <f>VLOOKUP(A47,'Article Matrix'!$B$2:$I$84,7,FALSE)</f>
        <v>Sub-Saharan Africa</v>
      </c>
      <c r="AH47" s="122" t="str">
        <f>VLOOKUP(A47,'Article Matrix'!$B$2:$I$84,8,FALSE)</f>
        <v>Low income</v>
      </c>
      <c r="AI47" s="103" t="str">
        <f t="shared" si="0"/>
        <v>Low Income</v>
      </c>
      <c r="AJ47" s="79" t="str">
        <f t="shared" si="1"/>
        <v>Per Child Receiving First Dose Of At Least One Treatment</v>
      </c>
    </row>
    <row r="48" spans="1:36">
      <c r="A48" s="103" t="s">
        <v>1002</v>
      </c>
      <c r="B48" s="103" t="s">
        <v>1318</v>
      </c>
      <c r="C48" s="103" t="s">
        <v>1005</v>
      </c>
      <c r="D48" s="103">
        <v>2013</v>
      </c>
      <c r="E48" s="79" t="s">
        <v>1003</v>
      </c>
      <c r="F48" s="79" t="s">
        <v>524</v>
      </c>
      <c r="G48" s="79"/>
      <c r="H48" s="79" t="s">
        <v>950</v>
      </c>
      <c r="I48" s="79" t="s">
        <v>1298</v>
      </c>
      <c r="J48" s="103" t="s">
        <v>1095</v>
      </c>
      <c r="K48" s="103" t="s">
        <v>834</v>
      </c>
      <c r="L48" s="105">
        <v>0.63</v>
      </c>
      <c r="N48" s="103" t="s">
        <v>846</v>
      </c>
      <c r="O48" s="111" t="s">
        <v>572</v>
      </c>
      <c r="P48" s="79">
        <v>2011</v>
      </c>
      <c r="Q48" s="103">
        <v>1</v>
      </c>
      <c r="R48" s="103">
        <v>0.63</v>
      </c>
      <c r="T48" s="103">
        <v>1572.1162253145999</v>
      </c>
      <c r="U48" s="79">
        <v>990.43322194819791</v>
      </c>
      <c r="W48" s="103">
        <v>197.07182063634701</v>
      </c>
      <c r="X48" s="103">
        <v>150.755556854139</v>
      </c>
      <c r="Z48" s="103">
        <v>1294.7216165099899</v>
      </c>
      <c r="AB48" s="103">
        <v>1583.00278737484</v>
      </c>
      <c r="AC48" s="111">
        <v>0.81788966313639988</v>
      </c>
      <c r="AD48" s="103" t="s">
        <v>1848</v>
      </c>
      <c r="AG48" s="122" t="str">
        <f>VLOOKUP(A48,'Article Matrix'!$B$2:$I$84,7,FALSE)</f>
        <v>Sub-Saharan Africa</v>
      </c>
      <c r="AH48" s="122" t="str">
        <f>VLOOKUP(A48,'Article Matrix'!$B$2:$I$84,8,FALSE)</f>
        <v>Low income</v>
      </c>
      <c r="AI48" s="103" t="str">
        <f t="shared" si="0"/>
        <v>Low Income</v>
      </c>
      <c r="AJ48" s="79" t="str">
        <f t="shared" si="1"/>
        <v>Per Patient Treated</v>
      </c>
    </row>
    <row r="49" spans="1:36">
      <c r="A49" s="103" t="s">
        <v>1006</v>
      </c>
      <c r="B49" s="103" t="s">
        <v>1321</v>
      </c>
      <c r="C49" s="103" t="s">
        <v>1008</v>
      </c>
      <c r="D49" s="103">
        <v>2009</v>
      </c>
      <c r="E49" s="79" t="s">
        <v>1007</v>
      </c>
      <c r="F49" s="79" t="s">
        <v>393</v>
      </c>
      <c r="G49" s="79"/>
      <c r="H49" s="103" t="s">
        <v>1264</v>
      </c>
      <c r="I49" s="79" t="s">
        <v>1283</v>
      </c>
      <c r="J49" s="103" t="s">
        <v>1100</v>
      </c>
      <c r="K49" s="103" t="s">
        <v>834</v>
      </c>
      <c r="L49" s="105">
        <v>340</v>
      </c>
      <c r="N49" s="103" t="s">
        <v>848</v>
      </c>
      <c r="O49" s="111" t="s">
        <v>393</v>
      </c>
      <c r="P49" s="79">
        <v>2006</v>
      </c>
      <c r="Q49" s="103">
        <v>522.89010961083295</v>
      </c>
      <c r="R49" s="103">
        <v>0.65023222614221743</v>
      </c>
      <c r="T49" s="103">
        <v>522.89010961083295</v>
      </c>
      <c r="U49" s="79">
        <v>340</v>
      </c>
      <c r="W49" s="103">
        <v>126.296030236528</v>
      </c>
      <c r="X49" s="103">
        <v>100</v>
      </c>
      <c r="Z49" s="103">
        <v>429.40650280419521</v>
      </c>
      <c r="AB49" s="103">
        <v>510.52713590196998</v>
      </c>
      <c r="AC49" s="111">
        <v>0.84110416980195279</v>
      </c>
      <c r="AD49" s="103" t="s">
        <v>1835</v>
      </c>
      <c r="AF49" s="103" t="s">
        <v>1140</v>
      </c>
      <c r="AG49" s="122" t="str">
        <f>VLOOKUP(A49,'Article Matrix'!$B$2:$I$84,7,FALSE)</f>
        <v>Sub-Saharan Africa</v>
      </c>
      <c r="AH49" s="122" t="str">
        <f>VLOOKUP(A49,'Article Matrix'!$B$2:$I$84,8,FALSE)</f>
        <v>Low income</v>
      </c>
      <c r="AI49" s="103" t="str">
        <f t="shared" si="0"/>
        <v>Low Income</v>
      </c>
      <c r="AJ49" s="79" t="str">
        <f t="shared" si="1"/>
        <v>Per Person</v>
      </c>
    </row>
    <row r="50" spans="1:36">
      <c r="A50" s="103" t="s">
        <v>1074</v>
      </c>
      <c r="B50" s="103" t="s">
        <v>1747</v>
      </c>
      <c r="C50" s="103" t="s">
        <v>1076</v>
      </c>
      <c r="D50" s="103">
        <v>2011</v>
      </c>
      <c r="E50" s="79" t="s">
        <v>1075</v>
      </c>
      <c r="F50" s="79" t="s">
        <v>545</v>
      </c>
      <c r="G50" s="79" t="s">
        <v>1831</v>
      </c>
      <c r="H50" s="103" t="s">
        <v>1264</v>
      </c>
      <c r="I50" s="79" t="s">
        <v>1283</v>
      </c>
      <c r="J50" s="103" t="s">
        <v>1248</v>
      </c>
      <c r="K50" s="103" t="s">
        <v>834</v>
      </c>
      <c r="L50" s="78">
        <v>0.62</v>
      </c>
      <c r="N50" s="103" t="s">
        <v>848</v>
      </c>
      <c r="O50" s="111" t="s">
        <v>572</v>
      </c>
      <c r="P50" s="79">
        <v>2011</v>
      </c>
      <c r="Q50" s="103">
        <v>1</v>
      </c>
      <c r="R50" s="103">
        <v>0.62</v>
      </c>
      <c r="T50" s="103">
        <v>2522.74632070807</v>
      </c>
      <c r="U50" s="79">
        <v>1564.1027188390035</v>
      </c>
      <c r="W50" s="103">
        <v>202.95607073094899</v>
      </c>
      <c r="X50" s="103">
        <v>149.972376254978</v>
      </c>
      <c r="Z50" s="103">
        <v>2116.6840851774632</v>
      </c>
      <c r="AB50" s="103">
        <v>2504.5630775832801</v>
      </c>
      <c r="AC50" s="111">
        <v>0.84513107460639736</v>
      </c>
      <c r="AD50" s="103" t="s">
        <v>1835</v>
      </c>
      <c r="AG50" s="122" t="str">
        <f>VLOOKUP(A50,'Article Matrix'!$B$2:$I$84,7,FALSE)</f>
        <v>Sub-Saharan Africa</v>
      </c>
      <c r="AH50" s="122" t="str">
        <f>VLOOKUP(A50,'Article Matrix'!$B$2:$I$84,8,FALSE)</f>
        <v>Low income</v>
      </c>
      <c r="AI50" s="103" t="str">
        <f t="shared" si="0"/>
        <v>Low Income</v>
      </c>
      <c r="AJ50" s="79" t="str">
        <f t="shared" si="1"/>
        <v>Per Person</v>
      </c>
    </row>
    <row r="51" spans="1:36">
      <c r="A51" s="103" t="s">
        <v>1017</v>
      </c>
      <c r="B51" s="103" t="s">
        <v>1762</v>
      </c>
      <c r="C51" s="103" t="s">
        <v>1019</v>
      </c>
      <c r="D51" s="103">
        <v>2013</v>
      </c>
      <c r="E51" s="79" t="s">
        <v>1018</v>
      </c>
      <c r="F51" s="79" t="s">
        <v>1254</v>
      </c>
      <c r="G51" s="79"/>
      <c r="H51" s="79" t="s">
        <v>832</v>
      </c>
      <c r="I51" s="103" t="s">
        <v>868</v>
      </c>
      <c r="J51" s="103" t="s">
        <v>1126</v>
      </c>
      <c r="K51" s="103" t="s">
        <v>834</v>
      </c>
      <c r="L51" s="105">
        <v>0.8</v>
      </c>
      <c r="N51" s="103" t="s">
        <v>848</v>
      </c>
      <c r="O51" s="111" t="s">
        <v>572</v>
      </c>
      <c r="P51" s="79">
        <v>2012</v>
      </c>
      <c r="Q51" s="103">
        <v>1</v>
      </c>
      <c r="R51" s="103">
        <v>0.8</v>
      </c>
      <c r="T51" s="103" t="e">
        <v>#N/A</v>
      </c>
      <c r="U51" s="79" t="e">
        <v>#N/A</v>
      </c>
      <c r="W51" s="103" t="e">
        <v>#N/A</v>
      </c>
      <c r="X51" s="103" t="e">
        <v>#N/A</v>
      </c>
      <c r="Y51" s="77" t="s">
        <v>663</v>
      </c>
      <c r="Z51" s="103" t="e">
        <v>#N/A</v>
      </c>
      <c r="AB51" s="103" t="e">
        <v>#N/A</v>
      </c>
      <c r="AC51" s="111">
        <v>0.84628800000000004</v>
      </c>
      <c r="AD51" s="103" t="s">
        <v>1835</v>
      </c>
      <c r="AG51" s="122" t="str">
        <f>VLOOKUP(A51,'Article Matrix'!$B$2:$I$84,7,FALSE)</f>
        <v>Multiple</v>
      </c>
      <c r="AH51" s="122" t="str">
        <f>VLOOKUP(A51,'Article Matrix'!$B$2:$I$84,8,FALSE)</f>
        <v>Multiple</v>
      </c>
      <c r="AI51" s="103" t="str">
        <f t="shared" si="0"/>
        <v>Multiple</v>
      </c>
      <c r="AJ51" s="79" t="str">
        <f t="shared" si="1"/>
        <v>Per Person</v>
      </c>
    </row>
    <row r="52" spans="1:36">
      <c r="A52" s="103" t="s">
        <v>776</v>
      </c>
      <c r="B52" s="103" t="s">
        <v>1421</v>
      </c>
      <c r="C52" s="103" t="s">
        <v>725</v>
      </c>
      <c r="D52" s="103">
        <v>2010</v>
      </c>
      <c r="E52" s="79" t="s">
        <v>681</v>
      </c>
      <c r="F52" s="103" t="s">
        <v>545</v>
      </c>
      <c r="G52" s="103" t="s">
        <v>1832</v>
      </c>
      <c r="H52" s="79" t="s">
        <v>1829</v>
      </c>
      <c r="I52" s="103" t="s">
        <v>863</v>
      </c>
      <c r="J52" s="103" t="s">
        <v>858</v>
      </c>
      <c r="K52" s="103" t="s">
        <v>834</v>
      </c>
      <c r="L52" s="105">
        <v>0.67</v>
      </c>
      <c r="N52" s="103" t="s">
        <v>837</v>
      </c>
      <c r="O52" s="111" t="s">
        <v>572</v>
      </c>
      <c r="P52" s="79">
        <v>2007</v>
      </c>
      <c r="Q52" s="103">
        <v>1</v>
      </c>
      <c r="R52" s="103">
        <v>0.67</v>
      </c>
      <c r="T52" s="103">
        <v>1723.4917723430001</v>
      </c>
      <c r="U52" s="103">
        <v>1154.7394874698102</v>
      </c>
      <c r="W52" s="103">
        <v>202.95607073094899</v>
      </c>
      <c r="X52" s="103">
        <v>107.310676135619</v>
      </c>
      <c r="Z52" s="103">
        <v>2183.9522173782334</v>
      </c>
      <c r="AB52" s="103">
        <v>2504.5630775832801</v>
      </c>
      <c r="AC52" s="102">
        <v>0.87198930501107097</v>
      </c>
      <c r="AD52" s="103" t="s">
        <v>1845</v>
      </c>
      <c r="AG52" s="122" t="str">
        <f>VLOOKUP(A52,'Article Matrix'!$B$2:$I$84,7,FALSE)</f>
        <v>Sub-Saharan Africa</v>
      </c>
      <c r="AH52" s="122" t="str">
        <f>VLOOKUP(A52,'Article Matrix'!$B$2:$I$84,8,FALSE)</f>
        <v>Low income</v>
      </c>
      <c r="AI52" s="103" t="str">
        <f t="shared" si="0"/>
        <v>Low Income</v>
      </c>
      <c r="AJ52" s="79" t="str">
        <f t="shared" si="1"/>
        <v>Per Net Distributed</v>
      </c>
    </row>
    <row r="53" spans="1:36">
      <c r="A53" s="103" t="s">
        <v>996</v>
      </c>
      <c r="B53" s="103" t="s">
        <v>1328</v>
      </c>
      <c r="C53" s="103" t="s">
        <v>1011</v>
      </c>
      <c r="D53" s="103">
        <v>2008</v>
      </c>
      <c r="E53" s="79" t="s">
        <v>997</v>
      </c>
      <c r="F53" s="79" t="s">
        <v>349</v>
      </c>
      <c r="G53" s="79" t="s">
        <v>1831</v>
      </c>
      <c r="H53" s="103" t="s">
        <v>1264</v>
      </c>
      <c r="I53" s="103" t="s">
        <v>1283</v>
      </c>
      <c r="J53" s="103" t="s">
        <v>1091</v>
      </c>
      <c r="K53" s="103" t="s">
        <v>834</v>
      </c>
      <c r="L53" s="105">
        <v>0.58199999999999996</v>
      </c>
      <c r="N53" s="103" t="s">
        <v>848</v>
      </c>
      <c r="O53" s="111" t="s">
        <v>572</v>
      </c>
      <c r="P53" s="79">
        <v>2007</v>
      </c>
      <c r="Q53" s="103">
        <v>1</v>
      </c>
      <c r="R53" s="103">
        <v>0.58199999999999996</v>
      </c>
      <c r="T53" s="103">
        <v>67.317638124285693</v>
      </c>
      <c r="U53" s="79">
        <v>39.178865388334273</v>
      </c>
      <c r="W53" s="103">
        <v>224.602657227321</v>
      </c>
      <c r="X53" s="103">
        <v>114.453734208171</v>
      </c>
      <c r="Z53" s="103">
        <v>76.884143049158581</v>
      </c>
      <c r="AB53" s="103">
        <v>84.529601757352907</v>
      </c>
      <c r="AC53" s="111">
        <v>0.90955288385078337</v>
      </c>
      <c r="AD53" s="103" t="s">
        <v>1835</v>
      </c>
      <c r="AG53" s="122" t="str">
        <f>VLOOKUP(A53,'Article Matrix'!$B$2:$I$84,7,FALSE)</f>
        <v>Sub-Saharan Africa</v>
      </c>
      <c r="AH53" s="122" t="str">
        <f>VLOOKUP(A53,'Article Matrix'!$B$2:$I$84,8,FALSE)</f>
        <v>Low income</v>
      </c>
      <c r="AI53" s="103" t="str">
        <f t="shared" si="0"/>
        <v>Low Income</v>
      </c>
      <c r="AJ53" s="79" t="str">
        <f t="shared" si="1"/>
        <v>Per Person</v>
      </c>
    </row>
    <row r="54" spans="1:36">
      <c r="A54" s="103" t="s">
        <v>999</v>
      </c>
      <c r="B54" s="103" t="s">
        <v>1338</v>
      </c>
      <c r="C54" s="103" t="s">
        <v>1001</v>
      </c>
      <c r="D54" s="103">
        <v>2011</v>
      </c>
      <c r="E54" s="79" t="s">
        <v>1000</v>
      </c>
      <c r="F54" s="79" t="s">
        <v>294</v>
      </c>
      <c r="G54" s="79" t="s">
        <v>1833</v>
      </c>
      <c r="H54" s="79" t="s">
        <v>850</v>
      </c>
      <c r="I54" s="79" t="s">
        <v>1309</v>
      </c>
      <c r="J54" s="103" t="s">
        <v>1293</v>
      </c>
      <c r="K54" s="103" t="s">
        <v>851</v>
      </c>
      <c r="L54" s="105">
        <v>1.08</v>
      </c>
      <c r="N54" s="103" t="s">
        <v>1295</v>
      </c>
      <c r="O54" s="111" t="s">
        <v>572</v>
      </c>
      <c r="P54" s="79">
        <v>2008</v>
      </c>
      <c r="Q54" s="103">
        <v>1</v>
      </c>
      <c r="R54" s="103">
        <v>1.08</v>
      </c>
      <c r="T54" s="103">
        <v>22.192350000000001</v>
      </c>
      <c r="U54" s="79">
        <v>23.967738000000004</v>
      </c>
      <c r="W54" s="103">
        <v>134.784614832454</v>
      </c>
      <c r="X54" s="103">
        <v>107.53199170815</v>
      </c>
      <c r="Z54" s="103">
        <v>30.0420580277444</v>
      </c>
      <c r="AB54" s="103">
        <v>32.077133888621702</v>
      </c>
      <c r="AC54" s="111">
        <v>0.93655680498315408</v>
      </c>
      <c r="AD54" s="103" t="s">
        <v>1840</v>
      </c>
      <c r="AG54" s="122" t="str">
        <f>VLOOKUP(A54,'Article Matrix'!$B$2:$I$84,7,FALSE)</f>
        <v>Sub-Saharan Africa</v>
      </c>
      <c r="AH54" s="122" t="str">
        <f>VLOOKUP(A54,'Article Matrix'!$B$2:$I$84,8,FALSE)</f>
        <v>Low income</v>
      </c>
      <c r="AI54" s="103" t="str">
        <f t="shared" si="0"/>
        <v>Low Income</v>
      </c>
      <c r="AJ54" s="79" t="str">
        <f t="shared" si="1"/>
        <v>Per Child Receiving First Dose Of At Least One Treatment</v>
      </c>
    </row>
    <row r="55" spans="1:36">
      <c r="A55" s="103" t="s">
        <v>1017</v>
      </c>
      <c r="B55" s="103" t="s">
        <v>1766</v>
      </c>
      <c r="C55" s="103" t="s">
        <v>1019</v>
      </c>
      <c r="D55" s="103">
        <v>2013</v>
      </c>
      <c r="E55" s="79" t="s">
        <v>1018</v>
      </c>
      <c r="F55" s="79" t="s">
        <v>1254</v>
      </c>
      <c r="G55" s="79"/>
      <c r="H55" s="79" t="s">
        <v>832</v>
      </c>
      <c r="I55" s="103" t="s">
        <v>868</v>
      </c>
      <c r="J55" s="103" t="s">
        <v>1130</v>
      </c>
      <c r="K55" s="103" t="s">
        <v>834</v>
      </c>
      <c r="L55" s="105">
        <v>0.87</v>
      </c>
      <c r="N55" s="103" t="s">
        <v>848</v>
      </c>
      <c r="O55" s="111" t="s">
        <v>572</v>
      </c>
      <c r="P55" s="79">
        <v>2012</v>
      </c>
      <c r="Q55" s="103">
        <v>1</v>
      </c>
      <c r="R55" s="103">
        <v>0.87</v>
      </c>
      <c r="T55" s="103" t="e">
        <v>#N/A</v>
      </c>
      <c r="U55" s="79" t="e">
        <v>#N/A</v>
      </c>
      <c r="W55" s="103" t="e">
        <v>#N/A</v>
      </c>
      <c r="X55" s="103" t="e">
        <v>#N/A</v>
      </c>
      <c r="Y55" s="77" t="s">
        <v>599</v>
      </c>
      <c r="Z55" s="103" t="e">
        <v>#N/A</v>
      </c>
      <c r="AB55" s="103" t="e">
        <v>#N/A</v>
      </c>
      <c r="AC55" s="111">
        <v>0.9488742</v>
      </c>
      <c r="AD55" s="103" t="s">
        <v>1835</v>
      </c>
      <c r="AG55" s="122" t="str">
        <f>VLOOKUP(A55,'Article Matrix'!$B$2:$I$84,7,FALSE)</f>
        <v>Multiple</v>
      </c>
      <c r="AH55" s="122" t="str">
        <f>VLOOKUP(A55,'Article Matrix'!$B$2:$I$84,8,FALSE)</f>
        <v>Multiple</v>
      </c>
      <c r="AI55" s="103" t="str">
        <f t="shared" si="0"/>
        <v>Multiple</v>
      </c>
      <c r="AJ55" s="79" t="str">
        <f t="shared" si="1"/>
        <v>Per Person</v>
      </c>
    </row>
    <row r="56" spans="1:36">
      <c r="A56" s="103" t="s">
        <v>776</v>
      </c>
      <c r="B56" s="103" t="s">
        <v>1422</v>
      </c>
      <c r="C56" s="103" t="s">
        <v>725</v>
      </c>
      <c r="D56" s="103">
        <v>2010</v>
      </c>
      <c r="E56" s="79" t="s">
        <v>681</v>
      </c>
      <c r="F56" s="103" t="s">
        <v>545</v>
      </c>
      <c r="G56" s="103" t="s">
        <v>1832</v>
      </c>
      <c r="H56" s="79" t="s">
        <v>1829</v>
      </c>
      <c r="I56" s="103" t="s">
        <v>863</v>
      </c>
      <c r="J56" s="103" t="s">
        <v>858</v>
      </c>
      <c r="K56" s="103" t="s">
        <v>851</v>
      </c>
      <c r="L56" s="105">
        <v>0.76</v>
      </c>
      <c r="N56" s="103" t="s">
        <v>837</v>
      </c>
      <c r="O56" s="111" t="s">
        <v>572</v>
      </c>
      <c r="P56" s="79">
        <v>2007</v>
      </c>
      <c r="Q56" s="103">
        <v>1</v>
      </c>
      <c r="R56" s="103">
        <v>0.76</v>
      </c>
      <c r="T56" s="103">
        <v>1723.4917723430001</v>
      </c>
      <c r="U56" s="103">
        <v>1309.8537469806802</v>
      </c>
      <c r="W56" s="103">
        <v>202.95607073094899</v>
      </c>
      <c r="X56" s="103">
        <v>107.310676135619</v>
      </c>
      <c r="Z56" s="103">
        <v>2477.3189331454587</v>
      </c>
      <c r="AB56" s="103">
        <v>2504.5630775832801</v>
      </c>
      <c r="AC56" s="102">
        <v>0.98912219672897594</v>
      </c>
      <c r="AD56" s="103" t="s">
        <v>1845</v>
      </c>
      <c r="AG56" s="122" t="str">
        <f>VLOOKUP(A56,'Article Matrix'!$B$2:$I$84,7,FALSE)</f>
        <v>Sub-Saharan Africa</v>
      </c>
      <c r="AH56" s="122" t="str">
        <f>VLOOKUP(A56,'Article Matrix'!$B$2:$I$84,8,FALSE)</f>
        <v>Low income</v>
      </c>
      <c r="AI56" s="103" t="str">
        <f t="shared" si="0"/>
        <v>Low Income</v>
      </c>
      <c r="AJ56" s="79" t="str">
        <f t="shared" si="1"/>
        <v>Per Net Distributed</v>
      </c>
    </row>
    <row r="57" spans="1:36">
      <c r="A57" s="103" t="s">
        <v>1027</v>
      </c>
      <c r="B57" s="103" t="s">
        <v>1805</v>
      </c>
      <c r="C57" s="103" t="s">
        <v>1029</v>
      </c>
      <c r="D57" s="103">
        <v>2012</v>
      </c>
      <c r="E57" s="79" t="s">
        <v>1028</v>
      </c>
      <c r="F57" s="79" t="s">
        <v>481</v>
      </c>
      <c r="G57" s="79"/>
      <c r="H57" s="79" t="s">
        <v>950</v>
      </c>
      <c r="I57" s="79" t="s">
        <v>1298</v>
      </c>
      <c r="J57" s="103" t="s">
        <v>1161</v>
      </c>
      <c r="K57" s="103" t="s">
        <v>834</v>
      </c>
      <c r="L57" s="105">
        <v>0.79200000000000004</v>
      </c>
      <c r="N57" s="103" t="s">
        <v>846</v>
      </c>
      <c r="O57" s="111" t="s">
        <v>572</v>
      </c>
      <c r="P57" s="79">
        <v>2009</v>
      </c>
      <c r="Q57" s="103">
        <v>1</v>
      </c>
      <c r="R57" s="103">
        <v>0.79200000000000004</v>
      </c>
      <c r="T57" s="103">
        <v>3385.65</v>
      </c>
      <c r="U57" s="79">
        <v>2681.4348</v>
      </c>
      <c r="W57" s="103">
        <v>214.26197029566001</v>
      </c>
      <c r="X57" s="103">
        <v>128.2125477795</v>
      </c>
      <c r="Z57" s="103">
        <v>4481.0707954686704</v>
      </c>
      <c r="AB57" s="103">
        <v>4344.0376417010802</v>
      </c>
      <c r="AC57" s="111">
        <v>1.0315451119603856</v>
      </c>
      <c r="AD57" s="103" t="s">
        <v>1848</v>
      </c>
      <c r="AG57" s="122" t="str">
        <f>VLOOKUP(A57,'Article Matrix'!$B$2:$I$84,7,FALSE)</f>
        <v>Sub-Saharan Africa</v>
      </c>
      <c r="AH57" s="122" t="str">
        <f>VLOOKUP(A57,'Article Matrix'!$B$2:$I$84,8,FALSE)</f>
        <v>Low income</v>
      </c>
      <c r="AI57" s="103" t="str">
        <f t="shared" si="0"/>
        <v>Low Income</v>
      </c>
      <c r="AJ57" s="79" t="str">
        <f t="shared" si="1"/>
        <v>Per Patient Treated</v>
      </c>
    </row>
    <row r="58" spans="1:36">
      <c r="A58" s="103" t="s">
        <v>1002</v>
      </c>
      <c r="B58" s="103" t="s">
        <v>1319</v>
      </c>
      <c r="C58" s="103" t="s">
        <v>1005</v>
      </c>
      <c r="D58" s="103">
        <v>2013</v>
      </c>
      <c r="E58" s="79" t="s">
        <v>1003</v>
      </c>
      <c r="F58" s="79" t="s">
        <v>524</v>
      </c>
      <c r="G58" s="79"/>
      <c r="H58" s="79" t="s">
        <v>950</v>
      </c>
      <c r="I58" s="79" t="s">
        <v>1298</v>
      </c>
      <c r="J58" s="103" t="s">
        <v>1096</v>
      </c>
      <c r="K58" s="103" t="s">
        <v>834</v>
      </c>
      <c r="L58" s="105">
        <v>0.94</v>
      </c>
      <c r="N58" s="103" t="s">
        <v>846</v>
      </c>
      <c r="O58" s="111" t="s">
        <v>572</v>
      </c>
      <c r="P58" s="79">
        <v>2011</v>
      </c>
      <c r="Q58" s="103">
        <v>1</v>
      </c>
      <c r="R58" s="103">
        <v>0.94</v>
      </c>
      <c r="T58" s="103">
        <v>1572.1162253145999</v>
      </c>
      <c r="U58" s="79">
        <v>1477.7892517957239</v>
      </c>
      <c r="W58" s="103">
        <v>197.07182063634701</v>
      </c>
      <c r="X58" s="103">
        <v>150.755556854139</v>
      </c>
      <c r="Z58" s="103">
        <v>1931.806856379985</v>
      </c>
      <c r="AB58" s="103">
        <v>1583.00278737484</v>
      </c>
      <c r="AC58" s="111">
        <v>1.22034330690193</v>
      </c>
      <c r="AD58" s="103" t="s">
        <v>1848</v>
      </c>
      <c r="AG58" s="122" t="str">
        <f>VLOOKUP(A58,'Article Matrix'!$B$2:$I$84,7,FALSE)</f>
        <v>Sub-Saharan Africa</v>
      </c>
      <c r="AH58" s="122" t="str">
        <f>VLOOKUP(A58,'Article Matrix'!$B$2:$I$84,8,FALSE)</f>
        <v>Low income</v>
      </c>
      <c r="AI58" s="103" t="str">
        <f t="shared" si="0"/>
        <v>Low Income</v>
      </c>
      <c r="AJ58" s="79" t="str">
        <f t="shared" si="1"/>
        <v>Per Patient Treated</v>
      </c>
    </row>
    <row r="59" spans="1:36">
      <c r="A59" s="103" t="s">
        <v>999</v>
      </c>
      <c r="B59" s="103" t="s">
        <v>1335</v>
      </c>
      <c r="C59" s="103" t="s">
        <v>1001</v>
      </c>
      <c r="D59" s="103">
        <v>2011</v>
      </c>
      <c r="E59" s="79" t="s">
        <v>1000</v>
      </c>
      <c r="F59" s="79" t="s">
        <v>294</v>
      </c>
      <c r="G59" s="79" t="s">
        <v>1833</v>
      </c>
      <c r="H59" s="79" t="s">
        <v>850</v>
      </c>
      <c r="I59" s="79" t="s">
        <v>1309</v>
      </c>
      <c r="J59" s="103" t="s">
        <v>1086</v>
      </c>
      <c r="K59" s="103" t="s">
        <v>834</v>
      </c>
      <c r="L59" s="105">
        <v>1.23</v>
      </c>
      <c r="N59" s="103" t="s">
        <v>1294</v>
      </c>
      <c r="O59" s="111" t="s">
        <v>572</v>
      </c>
      <c r="P59" s="79">
        <v>2008</v>
      </c>
      <c r="Q59" s="103">
        <v>1</v>
      </c>
      <c r="R59" s="103">
        <v>1.23</v>
      </c>
      <c r="T59" s="103">
        <v>22.192350000000001</v>
      </c>
      <c r="U59" s="79">
        <v>27.296590500000001</v>
      </c>
      <c r="W59" s="103">
        <v>134.784614832454</v>
      </c>
      <c r="X59" s="103">
        <v>107.53199170815</v>
      </c>
      <c r="Z59" s="103">
        <v>34.214566087153337</v>
      </c>
      <c r="AB59" s="103">
        <v>32.077133888621702</v>
      </c>
      <c r="AC59" s="111">
        <v>1.0666341390085921</v>
      </c>
      <c r="AD59" s="103" t="s">
        <v>1839</v>
      </c>
      <c r="AG59" s="122" t="str">
        <f>VLOOKUP(A59,'Article Matrix'!$B$2:$I$84,7,FALSE)</f>
        <v>Sub-Saharan Africa</v>
      </c>
      <c r="AH59" s="122" t="str">
        <f>VLOOKUP(A59,'Article Matrix'!$B$2:$I$84,8,FALSE)</f>
        <v>Low income</v>
      </c>
      <c r="AI59" s="103" t="str">
        <f t="shared" si="0"/>
        <v>Low Income</v>
      </c>
      <c r="AJ59" s="79" t="str">
        <f t="shared" si="1"/>
        <v>Per Child Receiving First Dose Of All Three Treatments</v>
      </c>
    </row>
    <row r="60" spans="1:36">
      <c r="A60" s="103" t="s">
        <v>996</v>
      </c>
      <c r="B60" s="103" t="s">
        <v>1332</v>
      </c>
      <c r="C60" s="103" t="s">
        <v>1011</v>
      </c>
      <c r="D60" s="103">
        <v>2008</v>
      </c>
      <c r="E60" s="79" t="s">
        <v>997</v>
      </c>
      <c r="F60" s="79" t="s">
        <v>349</v>
      </c>
      <c r="G60" s="79" t="s">
        <v>1831</v>
      </c>
      <c r="H60" s="103" t="s">
        <v>1264</v>
      </c>
      <c r="I60" s="103" t="s">
        <v>868</v>
      </c>
      <c r="J60" s="103" t="s">
        <v>1093</v>
      </c>
      <c r="K60" s="103" t="s">
        <v>834</v>
      </c>
      <c r="L60" s="105">
        <v>0.69099999999999995</v>
      </c>
      <c r="N60" s="103" t="s">
        <v>848</v>
      </c>
      <c r="O60" s="111" t="s">
        <v>572</v>
      </c>
      <c r="P60" s="79">
        <v>2007</v>
      </c>
      <c r="Q60" s="103">
        <v>1</v>
      </c>
      <c r="R60" s="103">
        <v>0.69099999999999995</v>
      </c>
      <c r="T60" s="103">
        <v>67.317638124285693</v>
      </c>
      <c r="U60" s="79">
        <v>46.516487943881408</v>
      </c>
      <c r="W60" s="103">
        <v>224.602657227321</v>
      </c>
      <c r="X60" s="103">
        <v>114.453734208171</v>
      </c>
      <c r="Z60" s="103">
        <v>91.283406953554248</v>
      </c>
      <c r="AB60" s="103">
        <v>84.529601757352907</v>
      </c>
      <c r="AC60" s="111">
        <v>1.0798986988675108</v>
      </c>
      <c r="AD60" s="103" t="s">
        <v>1835</v>
      </c>
      <c r="AG60" s="122" t="str">
        <f>VLOOKUP(A60,'Article Matrix'!$B$2:$I$84,7,FALSE)</f>
        <v>Sub-Saharan Africa</v>
      </c>
      <c r="AH60" s="122" t="str">
        <f>VLOOKUP(A60,'Article Matrix'!$B$2:$I$84,8,FALSE)</f>
        <v>Low income</v>
      </c>
      <c r="AI60" s="103" t="str">
        <f t="shared" si="0"/>
        <v>Low Income</v>
      </c>
      <c r="AJ60" s="79" t="str">
        <f t="shared" si="1"/>
        <v>Per Person</v>
      </c>
    </row>
    <row r="61" spans="1:36">
      <c r="A61" s="103" t="s">
        <v>1017</v>
      </c>
      <c r="B61" s="103" t="s">
        <v>1763</v>
      </c>
      <c r="C61" s="103" t="s">
        <v>1019</v>
      </c>
      <c r="D61" s="103">
        <v>2013</v>
      </c>
      <c r="E61" s="79" t="s">
        <v>1018</v>
      </c>
      <c r="F61" s="79" t="s">
        <v>1254</v>
      </c>
      <c r="G61" s="79"/>
      <c r="H61" s="79" t="s">
        <v>832</v>
      </c>
      <c r="I61" s="103" t="s">
        <v>868</v>
      </c>
      <c r="J61" s="103" t="s">
        <v>1127</v>
      </c>
      <c r="K61" s="103" t="s">
        <v>834</v>
      </c>
      <c r="L61" s="105">
        <v>1.1000000000000001</v>
      </c>
      <c r="N61" s="103" t="s">
        <v>848</v>
      </c>
      <c r="O61" s="111" t="s">
        <v>572</v>
      </c>
      <c r="P61" s="79">
        <v>2012</v>
      </c>
      <c r="Q61" s="103">
        <v>1</v>
      </c>
      <c r="R61" s="103">
        <v>1.1000000000000001</v>
      </c>
      <c r="T61" s="103" t="e">
        <v>#N/A</v>
      </c>
      <c r="U61" s="79" t="e">
        <v>#N/A</v>
      </c>
      <c r="W61" s="103" t="e">
        <v>#N/A</v>
      </c>
      <c r="X61" s="103" t="e">
        <v>#N/A</v>
      </c>
      <c r="Y61" s="77" t="s">
        <v>656</v>
      </c>
      <c r="Z61" s="103" t="e">
        <v>#N/A</v>
      </c>
      <c r="AB61" s="103" t="e">
        <v>#N/A</v>
      </c>
      <c r="AC61" s="111">
        <v>1.1656590000000002</v>
      </c>
      <c r="AD61" s="103" t="s">
        <v>1835</v>
      </c>
      <c r="AG61" s="122" t="str">
        <f>VLOOKUP(A61,'Article Matrix'!$B$2:$I$84,7,FALSE)</f>
        <v>Multiple</v>
      </c>
      <c r="AH61" s="122" t="str">
        <f>VLOOKUP(A61,'Article Matrix'!$B$2:$I$84,8,FALSE)</f>
        <v>Multiple</v>
      </c>
      <c r="AI61" s="103" t="str">
        <f t="shared" si="0"/>
        <v>Multiple</v>
      </c>
      <c r="AJ61" s="79" t="str">
        <f t="shared" si="1"/>
        <v>Per Person</v>
      </c>
    </row>
    <row r="62" spans="1:36">
      <c r="A62" s="103" t="s">
        <v>1027</v>
      </c>
      <c r="B62" s="103" t="s">
        <v>1807</v>
      </c>
      <c r="C62" s="103" t="s">
        <v>1029</v>
      </c>
      <c r="D62" s="103">
        <v>2012</v>
      </c>
      <c r="E62" s="79" t="s">
        <v>1028</v>
      </c>
      <c r="F62" s="79" t="s">
        <v>481</v>
      </c>
      <c r="G62" s="79"/>
      <c r="H62" s="79" t="s">
        <v>950</v>
      </c>
      <c r="I62" s="79" t="s">
        <v>1298</v>
      </c>
      <c r="J62" s="103" t="s">
        <v>1163</v>
      </c>
      <c r="K62" s="103" t="s">
        <v>834</v>
      </c>
      <c r="L62" s="105">
        <v>0.96800000000000008</v>
      </c>
      <c r="N62" s="103" t="s">
        <v>846</v>
      </c>
      <c r="O62" s="111" t="s">
        <v>572</v>
      </c>
      <c r="P62" s="79">
        <v>2009</v>
      </c>
      <c r="Q62" s="103">
        <v>1</v>
      </c>
      <c r="R62" s="103">
        <v>0.96800000000000008</v>
      </c>
      <c r="T62" s="103">
        <v>3385.65</v>
      </c>
      <c r="U62" s="79">
        <v>3277.3092000000001</v>
      </c>
      <c r="W62" s="103">
        <v>214.26197029566001</v>
      </c>
      <c r="X62" s="103">
        <v>128.2125477795</v>
      </c>
      <c r="Z62" s="103">
        <v>5476.8643055728198</v>
      </c>
      <c r="AB62" s="103">
        <v>4344.0376417010802</v>
      </c>
      <c r="AC62" s="111">
        <v>1.2607773590626936</v>
      </c>
      <c r="AD62" s="103" t="s">
        <v>1848</v>
      </c>
      <c r="AG62" s="122" t="str">
        <f>VLOOKUP(A62,'Article Matrix'!$B$2:$I$84,7,FALSE)</f>
        <v>Sub-Saharan Africa</v>
      </c>
      <c r="AH62" s="122" t="str">
        <f>VLOOKUP(A62,'Article Matrix'!$B$2:$I$84,8,FALSE)</f>
        <v>Low income</v>
      </c>
      <c r="AI62" s="103" t="str">
        <f t="shared" si="0"/>
        <v>Low Income</v>
      </c>
      <c r="AJ62" s="79" t="str">
        <f t="shared" si="1"/>
        <v>Per Patient Treated</v>
      </c>
    </row>
    <row r="63" spans="1:36">
      <c r="A63" s="103" t="s">
        <v>1027</v>
      </c>
      <c r="B63" s="103" t="s">
        <v>1810</v>
      </c>
      <c r="C63" s="103" t="s">
        <v>1029</v>
      </c>
      <c r="D63" s="103">
        <v>2012</v>
      </c>
      <c r="E63" s="79" t="s">
        <v>1028</v>
      </c>
      <c r="F63" s="79" t="s">
        <v>481</v>
      </c>
      <c r="G63" s="79"/>
      <c r="H63" s="79" t="s">
        <v>950</v>
      </c>
      <c r="I63" s="79" t="s">
        <v>1298</v>
      </c>
      <c r="J63" s="103" t="s">
        <v>1166</v>
      </c>
      <c r="K63" s="103" t="s">
        <v>834</v>
      </c>
      <c r="L63" s="105">
        <v>1.232</v>
      </c>
      <c r="N63" s="103" t="s">
        <v>846</v>
      </c>
      <c r="O63" s="111" t="s">
        <v>572</v>
      </c>
      <c r="P63" s="79">
        <v>2009</v>
      </c>
      <c r="Q63" s="103">
        <v>1</v>
      </c>
      <c r="R63" s="103">
        <v>1.232</v>
      </c>
      <c r="T63" s="103">
        <v>3385.65</v>
      </c>
      <c r="U63" s="79">
        <v>4171.1207999999997</v>
      </c>
      <c r="W63" s="103">
        <v>214.26197029566001</v>
      </c>
      <c r="X63" s="103">
        <v>128.2125477795</v>
      </c>
      <c r="Z63" s="103">
        <v>6970.554570729043</v>
      </c>
      <c r="AB63" s="103">
        <v>4344.0376417010802</v>
      </c>
      <c r="AC63" s="111">
        <v>1.6046257297161555</v>
      </c>
      <c r="AD63" s="103" t="s">
        <v>1848</v>
      </c>
      <c r="AG63" s="122" t="str">
        <f>VLOOKUP(A63,'Article Matrix'!$B$2:$I$84,7,FALSE)</f>
        <v>Sub-Saharan Africa</v>
      </c>
      <c r="AH63" s="122" t="str">
        <f>VLOOKUP(A63,'Article Matrix'!$B$2:$I$84,8,FALSE)</f>
        <v>Low income</v>
      </c>
      <c r="AI63" s="103" t="str">
        <f t="shared" si="0"/>
        <v>Low Income</v>
      </c>
      <c r="AJ63" s="79" t="str">
        <f t="shared" si="1"/>
        <v>Per Patient Treated</v>
      </c>
    </row>
    <row r="64" spans="1:36">
      <c r="A64" s="103" t="s">
        <v>1040</v>
      </c>
      <c r="B64" s="103" t="s">
        <v>1675</v>
      </c>
      <c r="C64" s="103" t="s">
        <v>1042</v>
      </c>
      <c r="D64" s="103">
        <v>2012</v>
      </c>
      <c r="E64" s="79" t="s">
        <v>1041</v>
      </c>
      <c r="F64" s="79" t="s">
        <v>545</v>
      </c>
      <c r="G64" s="79"/>
      <c r="H64" s="79" t="s">
        <v>850</v>
      </c>
      <c r="I64" s="79" t="s">
        <v>1314</v>
      </c>
      <c r="J64" s="103" t="s">
        <v>1222</v>
      </c>
      <c r="K64" s="103" t="s">
        <v>834</v>
      </c>
      <c r="L64" s="78">
        <v>0.79</v>
      </c>
      <c r="N64" s="103" t="s">
        <v>843</v>
      </c>
      <c r="O64" s="111" t="s">
        <v>572</v>
      </c>
      <c r="P64" s="79">
        <v>2005</v>
      </c>
      <c r="Q64" s="103">
        <v>1</v>
      </c>
      <c r="R64" s="103">
        <v>0.79</v>
      </c>
      <c r="T64" s="103">
        <v>1780.6657768939399</v>
      </c>
      <c r="U64" s="79">
        <v>1406.7259637462125</v>
      </c>
      <c r="W64" s="103">
        <v>202.95607073094899</v>
      </c>
      <c r="X64" s="103">
        <v>92.2094738207972</v>
      </c>
      <c r="Z64" s="103">
        <v>3096.2499010892889</v>
      </c>
      <c r="AB64" s="103">
        <v>2504.5630775832801</v>
      </c>
      <c r="AC64" s="111">
        <v>1.236243530379336</v>
      </c>
      <c r="AD64" s="103" t="s">
        <v>1842</v>
      </c>
      <c r="AG64" s="122" t="str">
        <f>VLOOKUP(A64,'Article Matrix'!$B$2:$I$84,7,FALSE)</f>
        <v>Sub-Saharan Africa</v>
      </c>
      <c r="AH64" s="122" t="str">
        <f>VLOOKUP(A64,'Article Matrix'!$B$2:$I$84,8,FALSE)</f>
        <v>Low income</v>
      </c>
      <c r="AI64" s="103" t="str">
        <f t="shared" si="0"/>
        <v>Low Income</v>
      </c>
      <c r="AJ64" s="79" t="str">
        <f t="shared" si="1"/>
        <v>Per Person Treated (All)</v>
      </c>
    </row>
    <row r="65" spans="1:36">
      <c r="A65" s="103" t="s">
        <v>776</v>
      </c>
      <c r="B65" s="103" t="s">
        <v>1433</v>
      </c>
      <c r="C65" s="103" t="s">
        <v>725</v>
      </c>
      <c r="D65" s="103">
        <v>2010</v>
      </c>
      <c r="E65" s="79" t="s">
        <v>681</v>
      </c>
      <c r="F65" s="103" t="s">
        <v>545</v>
      </c>
      <c r="G65" s="79" t="s">
        <v>1832</v>
      </c>
      <c r="H65" s="79" t="s">
        <v>1829</v>
      </c>
      <c r="I65" s="103" t="s">
        <v>863</v>
      </c>
      <c r="J65" s="103" t="s">
        <v>858</v>
      </c>
      <c r="K65" s="103" t="s">
        <v>851</v>
      </c>
      <c r="L65" s="105">
        <v>0.96</v>
      </c>
      <c r="N65" s="103" t="s">
        <v>839</v>
      </c>
      <c r="O65" s="111" t="s">
        <v>572</v>
      </c>
      <c r="P65" s="79">
        <v>2007</v>
      </c>
      <c r="Q65" s="103">
        <v>1</v>
      </c>
      <c r="R65" s="103">
        <v>0.96</v>
      </c>
      <c r="T65" s="103">
        <v>1723.4917723430001</v>
      </c>
      <c r="U65" s="103">
        <v>1654.5521014492799</v>
      </c>
      <c r="W65" s="103">
        <v>202.95607073094899</v>
      </c>
      <c r="X65" s="103">
        <v>107.310676135619</v>
      </c>
      <c r="Z65" s="103">
        <v>3129.2449681837365</v>
      </c>
      <c r="AB65" s="103">
        <v>2504.5630775832801</v>
      </c>
      <c r="AC65" s="102">
        <v>1.2494175116576536</v>
      </c>
      <c r="AD65" s="103" t="s">
        <v>1846</v>
      </c>
      <c r="AG65" s="122" t="str">
        <f>VLOOKUP(A65,'Article Matrix'!$B$2:$I$84,7,FALSE)</f>
        <v>Sub-Saharan Africa</v>
      </c>
      <c r="AH65" s="122" t="str">
        <f>VLOOKUP(A65,'Article Matrix'!$B$2:$I$84,8,FALSE)</f>
        <v>Low income</v>
      </c>
      <c r="AI65" s="103" t="str">
        <f t="shared" si="0"/>
        <v>Low Income</v>
      </c>
      <c r="AJ65" s="79" t="str">
        <f t="shared" si="1"/>
        <v>Per Treated Net Year</v>
      </c>
    </row>
    <row r="66" spans="1:36">
      <c r="A66" s="103" t="s">
        <v>1002</v>
      </c>
      <c r="B66" s="103" t="s">
        <v>1320</v>
      </c>
      <c r="C66" s="103" t="s">
        <v>1005</v>
      </c>
      <c r="D66" s="103">
        <v>2013</v>
      </c>
      <c r="E66" s="79" t="s">
        <v>1003</v>
      </c>
      <c r="F66" s="79" t="s">
        <v>524</v>
      </c>
      <c r="G66" s="79"/>
      <c r="H66" s="79" t="s">
        <v>950</v>
      </c>
      <c r="I66" s="79" t="s">
        <v>1298</v>
      </c>
      <c r="J66" s="103" t="s">
        <v>1097</v>
      </c>
      <c r="K66" s="103" t="s">
        <v>834</v>
      </c>
      <c r="L66" s="105">
        <v>1.26</v>
      </c>
      <c r="N66" s="103" t="s">
        <v>846</v>
      </c>
      <c r="O66" s="111" t="s">
        <v>572</v>
      </c>
      <c r="P66" s="79">
        <v>2011</v>
      </c>
      <c r="Q66" s="103">
        <v>1</v>
      </c>
      <c r="R66" s="103">
        <v>1.26</v>
      </c>
      <c r="T66" s="103">
        <v>1572.1162253145999</v>
      </c>
      <c r="U66" s="79">
        <v>1980.8664438963958</v>
      </c>
      <c r="W66" s="103">
        <v>197.07182063634701</v>
      </c>
      <c r="X66" s="103">
        <v>150.755556854139</v>
      </c>
      <c r="Z66" s="103">
        <v>2589.4432330199797</v>
      </c>
      <c r="AB66" s="103">
        <v>1583.00278737484</v>
      </c>
      <c r="AC66" s="111">
        <v>1.6357793262727998</v>
      </c>
      <c r="AD66" s="103" t="s">
        <v>1848</v>
      </c>
      <c r="AG66" s="122" t="str">
        <f>VLOOKUP(A66,'Article Matrix'!$B$2:$I$84,7,FALSE)</f>
        <v>Sub-Saharan Africa</v>
      </c>
      <c r="AH66" s="122" t="str">
        <f>VLOOKUP(A66,'Article Matrix'!$B$2:$I$84,8,FALSE)</f>
        <v>Low income</v>
      </c>
      <c r="AI66" s="103" t="str">
        <f t="shared" ref="AI66:AI129" si="2">PROPER(AH66)</f>
        <v>Low Income</v>
      </c>
      <c r="AJ66" s="79" t="str">
        <f t="shared" ref="AJ66:AJ129" si="3">PROPER(N66)</f>
        <v>Per Patient Treated</v>
      </c>
    </row>
    <row r="67" spans="1:36">
      <c r="A67" s="103" t="s">
        <v>996</v>
      </c>
      <c r="B67" s="103" t="s">
        <v>1329</v>
      </c>
      <c r="C67" s="103" t="s">
        <v>1011</v>
      </c>
      <c r="D67" s="103">
        <v>2008</v>
      </c>
      <c r="E67" s="79" t="s">
        <v>997</v>
      </c>
      <c r="F67" s="79" t="s">
        <v>349</v>
      </c>
      <c r="G67" s="79" t="s">
        <v>1831</v>
      </c>
      <c r="H67" s="103" t="s">
        <v>1264</v>
      </c>
      <c r="I67" s="103" t="s">
        <v>868</v>
      </c>
      <c r="J67" s="103" t="s">
        <v>1089</v>
      </c>
      <c r="K67" s="103" t="s">
        <v>834</v>
      </c>
      <c r="L67" s="105">
        <v>0.82199999999999995</v>
      </c>
      <c r="N67" s="103" t="s">
        <v>848</v>
      </c>
      <c r="O67" s="111" t="s">
        <v>572</v>
      </c>
      <c r="P67" s="79">
        <v>2007</v>
      </c>
      <c r="Q67" s="103">
        <v>1</v>
      </c>
      <c r="R67" s="103">
        <v>0.82199999999999995</v>
      </c>
      <c r="T67" s="103">
        <v>67.317638124285693</v>
      </c>
      <c r="U67" s="79">
        <v>55.335098538162839</v>
      </c>
      <c r="W67" s="103">
        <v>224.602657227321</v>
      </c>
      <c r="X67" s="103">
        <v>114.453734208171</v>
      </c>
      <c r="Z67" s="103">
        <v>108.58894430654355</v>
      </c>
      <c r="AB67" s="103">
        <v>84.529601757352907</v>
      </c>
      <c r="AC67" s="111">
        <v>1.2846262380160547</v>
      </c>
      <c r="AD67" s="103" t="s">
        <v>1835</v>
      </c>
      <c r="AG67" s="122" t="str">
        <f>VLOOKUP(A67,'Article Matrix'!$B$2:$I$84,7,FALSE)</f>
        <v>Sub-Saharan Africa</v>
      </c>
      <c r="AH67" s="122" t="str">
        <f>VLOOKUP(A67,'Article Matrix'!$B$2:$I$84,8,FALSE)</f>
        <v>Low income</v>
      </c>
      <c r="AI67" s="103" t="str">
        <f t="shared" si="2"/>
        <v>Low Income</v>
      </c>
      <c r="AJ67" s="79" t="str">
        <f t="shared" si="3"/>
        <v>Per Person</v>
      </c>
    </row>
    <row r="68" spans="1:36">
      <c r="A68" s="103" t="s">
        <v>996</v>
      </c>
      <c r="B68" s="103" t="s">
        <v>1331</v>
      </c>
      <c r="C68" s="103" t="s">
        <v>1011</v>
      </c>
      <c r="D68" s="103">
        <v>2008</v>
      </c>
      <c r="E68" s="79" t="s">
        <v>997</v>
      </c>
      <c r="F68" s="79" t="s">
        <v>349</v>
      </c>
      <c r="G68" s="79" t="s">
        <v>1831</v>
      </c>
      <c r="H68" s="103" t="s">
        <v>1264</v>
      </c>
      <c r="I68" s="103" t="s">
        <v>868</v>
      </c>
      <c r="J68" s="103" t="s">
        <v>1092</v>
      </c>
      <c r="K68" s="103" t="s">
        <v>834</v>
      </c>
      <c r="L68" s="105">
        <v>0.82299999999999995</v>
      </c>
      <c r="N68" s="103" t="s">
        <v>848</v>
      </c>
      <c r="O68" s="111" t="s">
        <v>572</v>
      </c>
      <c r="P68" s="79">
        <v>2007</v>
      </c>
      <c r="Q68" s="103">
        <v>1</v>
      </c>
      <c r="R68" s="103">
        <v>0.82299999999999995</v>
      </c>
      <c r="T68" s="103">
        <v>67.317638124285693</v>
      </c>
      <c r="U68" s="79">
        <v>55.402416176287126</v>
      </c>
      <c r="W68" s="103">
        <v>224.602657227321</v>
      </c>
      <c r="X68" s="103">
        <v>114.453734208171</v>
      </c>
      <c r="Z68" s="103">
        <v>108.721047645116</v>
      </c>
      <c r="AB68" s="103">
        <v>84.529601757352907</v>
      </c>
      <c r="AC68" s="111">
        <v>1.2861890436584102</v>
      </c>
      <c r="AD68" s="103" t="s">
        <v>1835</v>
      </c>
      <c r="AG68" s="122" t="str">
        <f>VLOOKUP(A68,'Article Matrix'!$B$2:$I$84,7,FALSE)</f>
        <v>Sub-Saharan Africa</v>
      </c>
      <c r="AH68" s="122" t="str">
        <f>VLOOKUP(A68,'Article Matrix'!$B$2:$I$84,8,FALSE)</f>
        <v>Low income</v>
      </c>
      <c r="AI68" s="103" t="str">
        <f t="shared" si="2"/>
        <v>Low Income</v>
      </c>
      <c r="AJ68" s="79" t="str">
        <f t="shared" si="3"/>
        <v>Per Person</v>
      </c>
    </row>
    <row r="69" spans="1:36">
      <c r="A69" s="103" t="s">
        <v>776</v>
      </c>
      <c r="B69" s="103" t="s">
        <v>1423</v>
      </c>
      <c r="C69" s="103" t="s">
        <v>725</v>
      </c>
      <c r="D69" s="103">
        <v>2010</v>
      </c>
      <c r="E69" s="79" t="s">
        <v>681</v>
      </c>
      <c r="F69" s="103" t="s">
        <v>545</v>
      </c>
      <c r="G69" s="103" t="s">
        <v>1832</v>
      </c>
      <c r="H69" s="79" t="s">
        <v>1829</v>
      </c>
      <c r="I69" s="103" t="s">
        <v>863</v>
      </c>
      <c r="J69" s="103" t="s">
        <v>858</v>
      </c>
      <c r="K69" s="103" t="s">
        <v>834</v>
      </c>
      <c r="L69" s="105">
        <v>1.04</v>
      </c>
      <c r="N69" s="103" t="s">
        <v>837</v>
      </c>
      <c r="O69" s="111" t="s">
        <v>572</v>
      </c>
      <c r="P69" s="79">
        <v>2007</v>
      </c>
      <c r="Q69" s="103">
        <v>1</v>
      </c>
      <c r="R69" s="103">
        <v>1.04</v>
      </c>
      <c r="T69" s="103">
        <v>1723.4917723430001</v>
      </c>
      <c r="U69" s="103">
        <v>1792.4314432367203</v>
      </c>
      <c r="W69" s="103">
        <v>202.95607073094899</v>
      </c>
      <c r="X69" s="103">
        <v>107.310676135619</v>
      </c>
      <c r="Z69" s="103">
        <v>3390.0153821990489</v>
      </c>
      <c r="AB69" s="103">
        <v>2504.5630775832801</v>
      </c>
      <c r="AC69" s="102">
        <v>1.353535637629125</v>
      </c>
      <c r="AD69" s="103" t="s">
        <v>1845</v>
      </c>
      <c r="AG69" s="122" t="str">
        <f>VLOOKUP(A69,'Article Matrix'!$B$2:$I$84,7,FALSE)</f>
        <v>Sub-Saharan Africa</v>
      </c>
      <c r="AH69" s="122" t="str">
        <f>VLOOKUP(A69,'Article Matrix'!$B$2:$I$84,8,FALSE)</f>
        <v>Low income</v>
      </c>
      <c r="AI69" s="103" t="str">
        <f t="shared" si="2"/>
        <v>Low Income</v>
      </c>
      <c r="AJ69" s="79" t="str">
        <f t="shared" si="3"/>
        <v>Per Net Distributed</v>
      </c>
    </row>
    <row r="70" spans="1:36">
      <c r="A70" s="103" t="s">
        <v>1013</v>
      </c>
      <c r="B70" s="103" t="s">
        <v>1696</v>
      </c>
      <c r="C70" s="103" t="s">
        <v>1015</v>
      </c>
      <c r="D70" s="103">
        <v>2011</v>
      </c>
      <c r="E70" s="79" t="s">
        <v>1014</v>
      </c>
      <c r="F70" s="112" t="s">
        <v>349</v>
      </c>
      <c r="G70" s="79" t="s">
        <v>1832</v>
      </c>
      <c r="H70" s="79" t="s">
        <v>1829</v>
      </c>
      <c r="I70" s="79" t="s">
        <v>1016</v>
      </c>
      <c r="J70" s="103" t="s">
        <v>1106</v>
      </c>
      <c r="K70" s="103" t="s">
        <v>851</v>
      </c>
      <c r="L70" s="105">
        <v>0.72</v>
      </c>
      <c r="N70" s="103" t="s">
        <v>840</v>
      </c>
      <c r="O70" s="111" t="s">
        <v>572</v>
      </c>
      <c r="P70" s="79">
        <v>2006</v>
      </c>
      <c r="Q70" s="103">
        <v>1</v>
      </c>
      <c r="R70" s="103">
        <v>0.72</v>
      </c>
      <c r="T70" s="103">
        <v>72.100835017862096</v>
      </c>
      <c r="U70" s="79">
        <v>51.912601212860707</v>
      </c>
      <c r="W70" s="103">
        <v>224.602657227321</v>
      </c>
      <c r="X70" s="103">
        <v>100</v>
      </c>
      <c r="Z70" s="103">
        <v>116.59708175990762</v>
      </c>
      <c r="AB70" s="103">
        <v>84.529601757352907</v>
      </c>
      <c r="AC70" s="111">
        <v>1.3793639072689148</v>
      </c>
      <c r="AD70" s="103" t="s">
        <v>1844</v>
      </c>
      <c r="AG70" s="122" t="str">
        <f>VLOOKUP(A70,'Article Matrix'!$B$2:$I$84,7,FALSE)</f>
        <v>Multiple</v>
      </c>
      <c r="AH70" s="122" t="str">
        <f>VLOOKUP(A70,'Article Matrix'!$B$2:$I$84,8,FALSE)</f>
        <v>Multiple</v>
      </c>
      <c r="AI70" s="103" t="str">
        <f t="shared" si="2"/>
        <v>Multiple</v>
      </c>
      <c r="AJ70" s="79" t="str">
        <f t="shared" si="3"/>
        <v>Per Person Protected</v>
      </c>
    </row>
    <row r="71" spans="1:36">
      <c r="A71" s="103" t="s">
        <v>776</v>
      </c>
      <c r="B71" s="103" t="s">
        <v>1425</v>
      </c>
      <c r="C71" s="103" t="s">
        <v>725</v>
      </c>
      <c r="D71" s="103">
        <v>2010</v>
      </c>
      <c r="E71" s="79" t="s">
        <v>681</v>
      </c>
      <c r="F71" s="103" t="s">
        <v>545</v>
      </c>
      <c r="G71" s="103" t="s">
        <v>1832</v>
      </c>
      <c r="H71" s="79" t="s">
        <v>1829</v>
      </c>
      <c r="I71" s="103" t="s">
        <v>863</v>
      </c>
      <c r="J71" s="103" t="s">
        <v>859</v>
      </c>
      <c r="K71" s="103" t="s">
        <v>834</v>
      </c>
      <c r="L71" s="105">
        <v>1.07</v>
      </c>
      <c r="N71" s="103" t="s">
        <v>837</v>
      </c>
      <c r="O71" s="111" t="s">
        <v>572</v>
      </c>
      <c r="P71" s="79">
        <v>2007</v>
      </c>
      <c r="Q71" s="103">
        <v>1</v>
      </c>
      <c r="R71" s="103">
        <v>1.07</v>
      </c>
      <c r="T71" s="103">
        <v>1723.4917723430001</v>
      </c>
      <c r="U71" s="103">
        <v>1844.1361964070102</v>
      </c>
      <c r="W71" s="103">
        <v>202.95607073094899</v>
      </c>
      <c r="X71" s="103">
        <v>107.310676135619</v>
      </c>
      <c r="Z71" s="103">
        <v>3487.8042874547905</v>
      </c>
      <c r="AB71" s="103">
        <v>2504.5630775832801</v>
      </c>
      <c r="AC71" s="102">
        <v>1.3925799348684267</v>
      </c>
      <c r="AD71" s="103" t="s">
        <v>1845</v>
      </c>
      <c r="AG71" s="122" t="str">
        <f>VLOOKUP(A71,'Article Matrix'!$B$2:$I$84,7,FALSE)</f>
        <v>Sub-Saharan Africa</v>
      </c>
      <c r="AH71" s="122" t="str">
        <f>VLOOKUP(A71,'Article Matrix'!$B$2:$I$84,8,FALSE)</f>
        <v>Low income</v>
      </c>
      <c r="AI71" s="103" t="str">
        <f t="shared" si="2"/>
        <v>Low Income</v>
      </c>
      <c r="AJ71" s="79" t="str">
        <f t="shared" si="3"/>
        <v>Per Net Distributed</v>
      </c>
    </row>
    <row r="72" spans="1:36">
      <c r="A72" s="103" t="s">
        <v>1013</v>
      </c>
      <c r="B72" s="103" t="s">
        <v>1690</v>
      </c>
      <c r="C72" s="103" t="s">
        <v>1015</v>
      </c>
      <c r="D72" s="103">
        <v>2011</v>
      </c>
      <c r="E72" s="79" t="s">
        <v>1014</v>
      </c>
      <c r="F72" s="112" t="s">
        <v>524</v>
      </c>
      <c r="G72" s="79" t="s">
        <v>1832</v>
      </c>
      <c r="H72" s="79" t="s">
        <v>1829</v>
      </c>
      <c r="I72" s="79" t="s">
        <v>1016</v>
      </c>
      <c r="J72" s="103" t="s">
        <v>1101</v>
      </c>
      <c r="K72" s="103" t="s">
        <v>851</v>
      </c>
      <c r="L72" s="105">
        <v>0.9</v>
      </c>
      <c r="N72" s="103" t="s">
        <v>840</v>
      </c>
      <c r="O72" s="111" t="s">
        <v>572</v>
      </c>
      <c r="P72" s="79">
        <v>2006</v>
      </c>
      <c r="Q72" s="103">
        <v>1</v>
      </c>
      <c r="R72" s="103">
        <v>0.9</v>
      </c>
      <c r="T72" s="103">
        <v>1251.89997292515</v>
      </c>
      <c r="U72" s="79">
        <v>1126.709975632635</v>
      </c>
      <c r="W72" s="103">
        <v>197.07182063634701</v>
      </c>
      <c r="X72" s="103">
        <v>100</v>
      </c>
      <c r="Z72" s="103">
        <v>2220.4278622705756</v>
      </c>
      <c r="AB72" s="103">
        <v>1583.00278737484</v>
      </c>
      <c r="AC72" s="111">
        <v>1.4026683212306938</v>
      </c>
      <c r="AD72" s="103" t="s">
        <v>1844</v>
      </c>
      <c r="AG72" s="122" t="str">
        <f>VLOOKUP(A72,'Article Matrix'!$B$2:$I$84,7,FALSE)</f>
        <v>Multiple</v>
      </c>
      <c r="AH72" s="122" t="str">
        <f>VLOOKUP(A72,'Article Matrix'!$B$2:$I$84,8,FALSE)</f>
        <v>Multiple</v>
      </c>
      <c r="AI72" s="103" t="str">
        <f t="shared" si="2"/>
        <v>Multiple</v>
      </c>
      <c r="AJ72" s="79" t="str">
        <f t="shared" si="3"/>
        <v>Per Person Protected</v>
      </c>
    </row>
    <row r="73" spans="1:36">
      <c r="A73" s="103" t="s">
        <v>999</v>
      </c>
      <c r="B73" s="103" t="s">
        <v>1336</v>
      </c>
      <c r="C73" s="103" t="s">
        <v>1001</v>
      </c>
      <c r="D73" s="103">
        <v>2011</v>
      </c>
      <c r="E73" s="79" t="s">
        <v>1000</v>
      </c>
      <c r="F73" s="79" t="s">
        <v>294</v>
      </c>
      <c r="G73" s="79" t="s">
        <v>1833</v>
      </c>
      <c r="H73" s="79" t="s">
        <v>850</v>
      </c>
      <c r="I73" s="79" t="s">
        <v>1309</v>
      </c>
      <c r="J73" s="103" t="s">
        <v>1086</v>
      </c>
      <c r="K73" s="103" t="s">
        <v>851</v>
      </c>
      <c r="L73" s="78">
        <v>1.63</v>
      </c>
      <c r="N73" s="103" t="s">
        <v>1294</v>
      </c>
      <c r="O73" s="111" t="s">
        <v>572</v>
      </c>
      <c r="P73" s="79">
        <v>2008</v>
      </c>
      <c r="Q73" s="103">
        <v>1</v>
      </c>
      <c r="R73" s="103">
        <v>1.63</v>
      </c>
      <c r="T73" s="103">
        <v>22.192350000000001</v>
      </c>
      <c r="U73" s="79">
        <v>36.173530499999998</v>
      </c>
      <c r="W73" s="103">
        <v>134.784614832454</v>
      </c>
      <c r="X73" s="103">
        <v>107.53199170815</v>
      </c>
      <c r="Z73" s="103">
        <v>45.341254245577183</v>
      </c>
      <c r="AB73" s="103">
        <v>32.077133888621702</v>
      </c>
      <c r="AC73" s="111">
        <v>1.4135070297430934</v>
      </c>
      <c r="AD73" s="103" t="s">
        <v>1839</v>
      </c>
      <c r="AG73" s="122" t="str">
        <f>VLOOKUP(A73,'Article Matrix'!$B$2:$I$84,7,FALSE)</f>
        <v>Sub-Saharan Africa</v>
      </c>
      <c r="AH73" s="122" t="str">
        <f>VLOOKUP(A73,'Article Matrix'!$B$2:$I$84,8,FALSE)</f>
        <v>Low income</v>
      </c>
      <c r="AI73" s="103" t="str">
        <f t="shared" si="2"/>
        <v>Low Income</v>
      </c>
      <c r="AJ73" s="79" t="str">
        <f t="shared" si="3"/>
        <v>Per Child Receiving First Dose Of All Three Treatments</v>
      </c>
    </row>
    <row r="74" spans="1:36">
      <c r="A74" s="103" t="s">
        <v>1074</v>
      </c>
      <c r="B74" s="103" t="s">
        <v>1738</v>
      </c>
      <c r="C74" s="103" t="s">
        <v>1076</v>
      </c>
      <c r="D74" s="103">
        <v>2011</v>
      </c>
      <c r="E74" s="79" t="s">
        <v>1075</v>
      </c>
      <c r="F74" s="79" t="s">
        <v>545</v>
      </c>
      <c r="G74" s="79" t="s">
        <v>1831</v>
      </c>
      <c r="H74" s="79" t="s">
        <v>1264</v>
      </c>
      <c r="I74" s="79" t="s">
        <v>867</v>
      </c>
      <c r="J74" s="103" t="s">
        <v>1240</v>
      </c>
      <c r="K74" s="103" t="s">
        <v>834</v>
      </c>
      <c r="L74" s="78">
        <v>1.05</v>
      </c>
      <c r="N74" s="103" t="s">
        <v>848</v>
      </c>
      <c r="O74" s="111" t="s">
        <v>572</v>
      </c>
      <c r="P74" s="79">
        <v>2011</v>
      </c>
      <c r="Q74" s="103">
        <v>1</v>
      </c>
      <c r="R74" s="103">
        <v>1.05</v>
      </c>
      <c r="T74" s="103">
        <v>2522.74632070807</v>
      </c>
      <c r="U74" s="79">
        <v>2648.8836367434737</v>
      </c>
      <c r="W74" s="103">
        <v>202.95607073094899</v>
      </c>
      <c r="X74" s="103">
        <v>149.972376254978</v>
      </c>
      <c r="Z74" s="103">
        <v>3584.7069184457041</v>
      </c>
      <c r="AB74" s="103">
        <v>2504.5630775832801</v>
      </c>
      <c r="AC74" s="111">
        <v>1.4312703682850278</v>
      </c>
      <c r="AD74" s="103" t="s">
        <v>1835</v>
      </c>
      <c r="AG74" s="122" t="str">
        <f>VLOOKUP(A74,'Article Matrix'!$B$2:$I$84,7,FALSE)</f>
        <v>Sub-Saharan Africa</v>
      </c>
      <c r="AH74" s="122" t="str">
        <f>VLOOKUP(A74,'Article Matrix'!$B$2:$I$84,8,FALSE)</f>
        <v>Low income</v>
      </c>
      <c r="AI74" s="103" t="str">
        <f t="shared" si="2"/>
        <v>Low Income</v>
      </c>
      <c r="AJ74" s="79" t="str">
        <f t="shared" si="3"/>
        <v>Per Person</v>
      </c>
    </row>
    <row r="75" spans="1:36">
      <c r="A75" s="103" t="s">
        <v>1074</v>
      </c>
      <c r="B75" s="103" t="s">
        <v>1743</v>
      </c>
      <c r="C75" s="103" t="s">
        <v>1076</v>
      </c>
      <c r="D75" s="103">
        <v>2011</v>
      </c>
      <c r="E75" s="79" t="s">
        <v>1075</v>
      </c>
      <c r="F75" s="79" t="s">
        <v>545</v>
      </c>
      <c r="G75" s="79" t="s">
        <v>1831</v>
      </c>
      <c r="H75" s="79" t="s">
        <v>1264</v>
      </c>
      <c r="I75" s="79" t="s">
        <v>1283</v>
      </c>
      <c r="J75" s="103" t="s">
        <v>1250</v>
      </c>
      <c r="K75" s="103" t="s">
        <v>834</v>
      </c>
      <c r="L75" s="78">
        <v>1.05</v>
      </c>
      <c r="N75" s="103" t="s">
        <v>848</v>
      </c>
      <c r="O75" s="111" t="s">
        <v>572</v>
      </c>
      <c r="P75" s="79">
        <v>2011</v>
      </c>
      <c r="Q75" s="103">
        <v>1</v>
      </c>
      <c r="R75" s="103">
        <v>1.05</v>
      </c>
      <c r="T75" s="103">
        <v>2522.74632070807</v>
      </c>
      <c r="U75" s="79">
        <v>2648.8836367434737</v>
      </c>
      <c r="W75" s="103">
        <v>202.95607073094899</v>
      </c>
      <c r="X75" s="103">
        <v>149.972376254978</v>
      </c>
      <c r="Z75" s="103">
        <v>3584.7069184457041</v>
      </c>
      <c r="AB75" s="103">
        <v>2504.5630775832801</v>
      </c>
      <c r="AC75" s="111">
        <v>1.4312703682850278</v>
      </c>
      <c r="AD75" s="103" t="s">
        <v>1835</v>
      </c>
      <c r="AG75" s="122" t="str">
        <f>VLOOKUP(A75,'Article Matrix'!$B$2:$I$84,7,FALSE)</f>
        <v>Sub-Saharan Africa</v>
      </c>
      <c r="AH75" s="122" t="str">
        <f>VLOOKUP(A75,'Article Matrix'!$B$2:$I$84,8,FALSE)</f>
        <v>Low income</v>
      </c>
      <c r="AI75" s="103" t="str">
        <f t="shared" si="2"/>
        <v>Low Income</v>
      </c>
      <c r="AJ75" s="79" t="str">
        <f t="shared" si="3"/>
        <v>Per Person</v>
      </c>
    </row>
    <row r="76" spans="1:36">
      <c r="A76" s="103" t="s">
        <v>1074</v>
      </c>
      <c r="B76" s="103" t="s">
        <v>1749</v>
      </c>
      <c r="C76" s="103" t="s">
        <v>1076</v>
      </c>
      <c r="D76" s="103">
        <v>2011</v>
      </c>
      <c r="E76" s="79" t="s">
        <v>1075</v>
      </c>
      <c r="F76" s="79" t="s">
        <v>545</v>
      </c>
      <c r="G76" s="79" t="s">
        <v>1831</v>
      </c>
      <c r="H76" s="79" t="s">
        <v>1264</v>
      </c>
      <c r="I76" s="79" t="s">
        <v>868</v>
      </c>
      <c r="J76" s="103" t="s">
        <v>1244</v>
      </c>
      <c r="K76" s="103" t="s">
        <v>834</v>
      </c>
      <c r="L76" s="78">
        <v>1.05</v>
      </c>
      <c r="N76" s="103" t="s">
        <v>848</v>
      </c>
      <c r="O76" s="111" t="s">
        <v>572</v>
      </c>
      <c r="P76" s="79">
        <v>2011</v>
      </c>
      <c r="Q76" s="103">
        <v>1</v>
      </c>
      <c r="R76" s="103">
        <v>1.05</v>
      </c>
      <c r="T76" s="103">
        <v>2522.74632070807</v>
      </c>
      <c r="U76" s="79">
        <v>2648.8836367434737</v>
      </c>
      <c r="W76" s="103">
        <v>202.95607073094899</v>
      </c>
      <c r="X76" s="103">
        <v>149.972376254978</v>
      </c>
      <c r="Z76" s="103">
        <v>3584.7069184457041</v>
      </c>
      <c r="AB76" s="103">
        <v>2504.5630775832801</v>
      </c>
      <c r="AC76" s="111">
        <v>1.4312703682850278</v>
      </c>
      <c r="AD76" s="103" t="s">
        <v>1835</v>
      </c>
      <c r="AG76" s="122" t="str">
        <f>VLOOKUP(A76,'Article Matrix'!$B$2:$I$84,7,FALSE)</f>
        <v>Sub-Saharan Africa</v>
      </c>
      <c r="AH76" s="122" t="str">
        <f>VLOOKUP(A76,'Article Matrix'!$B$2:$I$84,8,FALSE)</f>
        <v>Low income</v>
      </c>
      <c r="AI76" s="103" t="str">
        <f t="shared" si="2"/>
        <v>Low Income</v>
      </c>
      <c r="AJ76" s="79" t="str">
        <f t="shared" si="3"/>
        <v>Per Person</v>
      </c>
    </row>
    <row r="77" spans="1:36">
      <c r="A77" s="103" t="s">
        <v>1013</v>
      </c>
      <c r="B77" s="103" t="s">
        <v>1692</v>
      </c>
      <c r="C77" s="103" t="s">
        <v>1015</v>
      </c>
      <c r="D77" s="103">
        <v>2011</v>
      </c>
      <c r="E77" s="79" t="s">
        <v>1014</v>
      </c>
      <c r="F77" s="112" t="s">
        <v>524</v>
      </c>
      <c r="G77" s="79" t="s">
        <v>1832</v>
      </c>
      <c r="H77" s="79" t="s">
        <v>1829</v>
      </c>
      <c r="I77" s="79" t="s">
        <v>1016</v>
      </c>
      <c r="J77" s="103" t="s">
        <v>1102</v>
      </c>
      <c r="K77" s="103" t="s">
        <v>851</v>
      </c>
      <c r="L77" s="105">
        <v>0.94</v>
      </c>
      <c r="N77" s="103" t="s">
        <v>840</v>
      </c>
      <c r="O77" s="111" t="s">
        <v>572</v>
      </c>
      <c r="P77" s="79">
        <v>2006</v>
      </c>
      <c r="Q77" s="103">
        <v>1</v>
      </c>
      <c r="R77" s="103">
        <v>0.94</v>
      </c>
      <c r="T77" s="103">
        <v>1251.89997292515</v>
      </c>
      <c r="U77" s="79">
        <v>1176.785974549641</v>
      </c>
      <c r="W77" s="103">
        <v>197.07182063634701</v>
      </c>
      <c r="X77" s="103">
        <v>100</v>
      </c>
      <c r="Z77" s="103">
        <v>2319.1135450381566</v>
      </c>
      <c r="AB77" s="103">
        <v>1583.00278737484</v>
      </c>
      <c r="AC77" s="111">
        <v>1.4650091355076134</v>
      </c>
      <c r="AD77" s="103" t="s">
        <v>1844</v>
      </c>
      <c r="AG77" s="122" t="str">
        <f>VLOOKUP(A77,'Article Matrix'!$B$2:$I$84,7,FALSE)</f>
        <v>Multiple</v>
      </c>
      <c r="AH77" s="122" t="str">
        <f>VLOOKUP(A77,'Article Matrix'!$B$2:$I$84,8,FALSE)</f>
        <v>Multiple</v>
      </c>
      <c r="AI77" s="103" t="str">
        <f t="shared" si="2"/>
        <v>Multiple</v>
      </c>
      <c r="AJ77" s="79" t="str">
        <f t="shared" si="3"/>
        <v>Per Person Protected</v>
      </c>
    </row>
    <row r="78" spans="1:36">
      <c r="A78" s="103" t="s">
        <v>1013</v>
      </c>
      <c r="B78" s="103" t="s">
        <v>1695</v>
      </c>
      <c r="C78" s="103" t="s">
        <v>1015</v>
      </c>
      <c r="D78" s="103">
        <v>2011</v>
      </c>
      <c r="E78" s="79" t="s">
        <v>1014</v>
      </c>
      <c r="F78" s="112" t="s">
        <v>349</v>
      </c>
      <c r="G78" s="79" t="s">
        <v>1832</v>
      </c>
      <c r="H78" s="79" t="s">
        <v>1829</v>
      </c>
      <c r="I78" s="79" t="s">
        <v>1016</v>
      </c>
      <c r="J78" s="103" t="s">
        <v>1105</v>
      </c>
      <c r="K78" s="103" t="s">
        <v>834</v>
      </c>
      <c r="L78" s="105">
        <v>0.78</v>
      </c>
      <c r="N78" s="103" t="s">
        <v>840</v>
      </c>
      <c r="O78" s="111" t="s">
        <v>572</v>
      </c>
      <c r="P78" s="79">
        <v>2006</v>
      </c>
      <c r="Q78" s="103">
        <v>1</v>
      </c>
      <c r="R78" s="103">
        <v>0.78</v>
      </c>
      <c r="T78" s="103">
        <v>72.100835017862096</v>
      </c>
      <c r="U78" s="79">
        <v>56.238651313932436</v>
      </c>
      <c r="W78" s="103">
        <v>224.602657227321</v>
      </c>
      <c r="X78" s="103">
        <v>100</v>
      </c>
      <c r="Z78" s="103">
        <v>126.31350523989994</v>
      </c>
      <c r="AB78" s="103">
        <v>84.529601757352907</v>
      </c>
      <c r="AC78" s="111">
        <v>1.4943108995413243</v>
      </c>
      <c r="AD78" s="103" t="s">
        <v>1844</v>
      </c>
      <c r="AG78" s="122" t="str">
        <f>VLOOKUP(A78,'Article Matrix'!$B$2:$I$84,7,FALSE)</f>
        <v>Multiple</v>
      </c>
      <c r="AH78" s="122" t="str">
        <f>VLOOKUP(A78,'Article Matrix'!$B$2:$I$84,8,FALSE)</f>
        <v>Multiple</v>
      </c>
      <c r="AI78" s="103" t="str">
        <f t="shared" si="2"/>
        <v>Multiple</v>
      </c>
      <c r="AJ78" s="79" t="str">
        <f t="shared" si="3"/>
        <v>Per Person Protected</v>
      </c>
    </row>
    <row r="79" spans="1:36">
      <c r="A79" s="103" t="s">
        <v>1013</v>
      </c>
      <c r="B79" s="103" t="s">
        <v>1698</v>
      </c>
      <c r="C79" s="103" t="s">
        <v>1015</v>
      </c>
      <c r="D79" s="103">
        <v>2011</v>
      </c>
      <c r="E79" s="79" t="s">
        <v>1014</v>
      </c>
      <c r="F79" s="112" t="s">
        <v>349</v>
      </c>
      <c r="G79" s="79" t="s">
        <v>1832</v>
      </c>
      <c r="H79" s="79" t="s">
        <v>1829</v>
      </c>
      <c r="I79" s="79" t="s">
        <v>1016</v>
      </c>
      <c r="J79" s="103" t="s">
        <v>1107</v>
      </c>
      <c r="K79" s="103" t="s">
        <v>851</v>
      </c>
      <c r="L79" s="105">
        <v>0.79</v>
      </c>
      <c r="N79" s="103" t="s">
        <v>840</v>
      </c>
      <c r="O79" s="111" t="s">
        <v>572</v>
      </c>
      <c r="P79" s="79">
        <v>2006</v>
      </c>
      <c r="Q79" s="103">
        <v>1</v>
      </c>
      <c r="R79" s="103">
        <v>0.79</v>
      </c>
      <c r="T79" s="103">
        <v>72.100835017862096</v>
      </c>
      <c r="U79" s="79">
        <v>56.959659664111058</v>
      </c>
      <c r="W79" s="103">
        <v>224.602657227321</v>
      </c>
      <c r="X79" s="103">
        <v>100</v>
      </c>
      <c r="Z79" s="103">
        <v>127.93290915323199</v>
      </c>
      <c r="AB79" s="103">
        <v>84.529601757352907</v>
      </c>
      <c r="AC79" s="111">
        <v>1.5134687315867259</v>
      </c>
      <c r="AD79" s="103" t="s">
        <v>1844</v>
      </c>
      <c r="AG79" s="122" t="str">
        <f>VLOOKUP(A79,'Article Matrix'!$B$2:$I$84,7,FALSE)</f>
        <v>Multiple</v>
      </c>
      <c r="AH79" s="122" t="str">
        <f>VLOOKUP(A79,'Article Matrix'!$B$2:$I$84,8,FALSE)</f>
        <v>Multiple</v>
      </c>
      <c r="AI79" s="103" t="str">
        <f t="shared" si="2"/>
        <v>Multiple</v>
      </c>
      <c r="AJ79" s="79" t="str">
        <f t="shared" si="3"/>
        <v>Per Person Protected</v>
      </c>
    </row>
    <row r="80" spans="1:36">
      <c r="A80" s="103" t="s">
        <v>1013</v>
      </c>
      <c r="B80" s="103" t="s">
        <v>1694</v>
      </c>
      <c r="C80" s="103" t="s">
        <v>1015</v>
      </c>
      <c r="D80" s="103">
        <v>2011</v>
      </c>
      <c r="E80" s="79" t="s">
        <v>1014</v>
      </c>
      <c r="F80" s="112" t="s">
        <v>524</v>
      </c>
      <c r="G80" s="79" t="s">
        <v>1832</v>
      </c>
      <c r="H80" s="79" t="s">
        <v>1829</v>
      </c>
      <c r="I80" s="79" t="s">
        <v>1016</v>
      </c>
      <c r="J80" s="103" t="s">
        <v>1103</v>
      </c>
      <c r="K80" s="103" t="s">
        <v>851</v>
      </c>
      <c r="L80" s="105">
        <v>0.98</v>
      </c>
      <c r="N80" s="103" t="s">
        <v>840</v>
      </c>
      <c r="O80" s="111" t="s">
        <v>572</v>
      </c>
      <c r="P80" s="79">
        <v>2006</v>
      </c>
      <c r="Q80" s="103">
        <v>1</v>
      </c>
      <c r="R80" s="103">
        <v>0.98</v>
      </c>
      <c r="T80" s="103">
        <v>1251.89997292515</v>
      </c>
      <c r="U80" s="79">
        <v>1226.861973466647</v>
      </c>
      <c r="W80" s="103">
        <v>197.07182063634701</v>
      </c>
      <c r="X80" s="103">
        <v>100</v>
      </c>
      <c r="Z80" s="103">
        <v>2417.7992278057377</v>
      </c>
      <c r="AB80" s="103">
        <v>1583.00278737484</v>
      </c>
      <c r="AC80" s="111">
        <v>1.5273499497845331</v>
      </c>
      <c r="AD80" s="103" t="s">
        <v>1844</v>
      </c>
      <c r="AG80" s="122" t="str">
        <f>VLOOKUP(A80,'Article Matrix'!$B$2:$I$84,7,FALSE)</f>
        <v>Multiple</v>
      </c>
      <c r="AH80" s="122" t="str">
        <f>VLOOKUP(A80,'Article Matrix'!$B$2:$I$84,8,FALSE)</f>
        <v>Multiple</v>
      </c>
      <c r="AI80" s="103" t="str">
        <f t="shared" si="2"/>
        <v>Multiple</v>
      </c>
      <c r="AJ80" s="79" t="str">
        <f t="shared" si="3"/>
        <v>Per Person Protected</v>
      </c>
    </row>
    <row r="81" spans="1:36">
      <c r="A81" s="103" t="s">
        <v>776</v>
      </c>
      <c r="B81" s="103" t="s">
        <v>1434</v>
      </c>
      <c r="C81" s="103" t="s">
        <v>725</v>
      </c>
      <c r="D81" s="103">
        <v>2010</v>
      </c>
      <c r="E81" s="79" t="s">
        <v>681</v>
      </c>
      <c r="F81" s="103" t="s">
        <v>545</v>
      </c>
      <c r="G81" s="79" t="s">
        <v>1832</v>
      </c>
      <c r="H81" s="79" t="s">
        <v>1829</v>
      </c>
      <c r="I81" s="103" t="s">
        <v>863</v>
      </c>
      <c r="J81" s="103" t="s">
        <v>858</v>
      </c>
      <c r="K81" s="103" t="s">
        <v>851</v>
      </c>
      <c r="L81" s="105">
        <v>1.18</v>
      </c>
      <c r="N81" s="103" t="s">
        <v>839</v>
      </c>
      <c r="O81" s="111" t="s">
        <v>572</v>
      </c>
      <c r="P81" s="79">
        <v>2007</v>
      </c>
      <c r="Q81" s="103">
        <v>1</v>
      </c>
      <c r="R81" s="103">
        <v>1.18</v>
      </c>
      <c r="T81" s="103">
        <v>1723.4917723430001</v>
      </c>
      <c r="U81" s="103">
        <v>2033.72029136474</v>
      </c>
      <c r="W81" s="103">
        <v>202.95607073094899</v>
      </c>
      <c r="X81" s="103">
        <v>107.310676135619</v>
      </c>
      <c r="Z81" s="103">
        <v>3846.3636067258431</v>
      </c>
      <c r="AB81" s="103">
        <v>2504.5630775832801</v>
      </c>
      <c r="AC81" s="102">
        <v>1.5357423580791993</v>
      </c>
      <c r="AD81" s="103" t="s">
        <v>1846</v>
      </c>
      <c r="AG81" s="122" t="str">
        <f>VLOOKUP(A81,'Article Matrix'!$B$2:$I$84,7,FALSE)</f>
        <v>Sub-Saharan Africa</v>
      </c>
      <c r="AH81" s="122" t="str">
        <f>VLOOKUP(A81,'Article Matrix'!$B$2:$I$84,8,FALSE)</f>
        <v>Low income</v>
      </c>
      <c r="AI81" s="103" t="str">
        <f t="shared" si="2"/>
        <v>Low Income</v>
      </c>
      <c r="AJ81" s="79" t="str">
        <f t="shared" si="3"/>
        <v>Per Treated Net Year</v>
      </c>
    </row>
    <row r="82" spans="1:36">
      <c r="A82" s="103" t="s">
        <v>780</v>
      </c>
      <c r="B82" s="103" t="s">
        <v>1608</v>
      </c>
      <c r="C82" s="103" t="s">
        <v>730</v>
      </c>
      <c r="D82" s="103">
        <v>2009</v>
      </c>
      <c r="E82" s="79" t="s">
        <v>684</v>
      </c>
      <c r="F82" s="103" t="s">
        <v>280</v>
      </c>
      <c r="G82" s="79" t="s">
        <v>1832</v>
      </c>
      <c r="H82" s="79" t="s">
        <v>1829</v>
      </c>
      <c r="I82" s="103" t="s">
        <v>863</v>
      </c>
      <c r="J82" s="103" t="s">
        <v>865</v>
      </c>
      <c r="K82" s="103" t="s">
        <v>851</v>
      </c>
      <c r="L82" s="105">
        <v>1.21</v>
      </c>
      <c r="N82" s="103" t="s">
        <v>839</v>
      </c>
      <c r="O82" s="111" t="s">
        <v>572</v>
      </c>
      <c r="P82" s="79">
        <v>2005</v>
      </c>
      <c r="Q82" s="103">
        <v>1</v>
      </c>
      <c r="R82" s="103">
        <v>1.21</v>
      </c>
      <c r="T82" s="103">
        <v>8.6664416666666693</v>
      </c>
      <c r="U82" s="103">
        <v>10.48639441666667</v>
      </c>
      <c r="W82" s="103">
        <v>364.73876224138598</v>
      </c>
      <c r="X82" s="103">
        <v>88.538763952343004</v>
      </c>
      <c r="Z82" s="103">
        <v>43.199095505429931</v>
      </c>
      <c r="AB82" s="103">
        <v>17.704761378267399</v>
      </c>
      <c r="AC82" s="102">
        <v>2.4399705018592814</v>
      </c>
      <c r="AD82" s="103" t="s">
        <v>1846</v>
      </c>
      <c r="AF82" s="103" t="s">
        <v>965</v>
      </c>
      <c r="AG82" s="122" t="str">
        <f>VLOOKUP(A82,'Article Matrix'!$B$2:$I$84,7,FALSE)</f>
        <v>Sub-Saharan Africa</v>
      </c>
      <c r="AH82" s="122" t="str">
        <f>VLOOKUP(A82,'Article Matrix'!$B$2:$I$84,8,FALSE)</f>
        <v>Low income</v>
      </c>
      <c r="AI82" s="103" t="str">
        <f t="shared" si="2"/>
        <v>Low Income</v>
      </c>
      <c r="AJ82" s="79" t="str">
        <f t="shared" si="3"/>
        <v>Per Treated Net Year</v>
      </c>
    </row>
    <row r="83" spans="1:36">
      <c r="A83" s="103" t="s">
        <v>975</v>
      </c>
      <c r="B83" s="103" t="s">
        <v>1565</v>
      </c>
      <c r="C83" s="103" t="s">
        <v>980</v>
      </c>
      <c r="D83" s="103">
        <v>2009</v>
      </c>
      <c r="E83" s="79" t="s">
        <v>978</v>
      </c>
      <c r="F83" s="79" t="s">
        <v>524</v>
      </c>
      <c r="G83" s="103" t="s">
        <v>1832</v>
      </c>
      <c r="H83" s="79" t="s">
        <v>1829</v>
      </c>
      <c r="I83" s="103" t="s">
        <v>863</v>
      </c>
      <c r="J83" s="103" t="s">
        <v>984</v>
      </c>
      <c r="K83" s="103" t="s">
        <v>834</v>
      </c>
      <c r="L83" s="105">
        <v>1.22</v>
      </c>
      <c r="N83" s="103" t="s">
        <v>837</v>
      </c>
      <c r="O83" s="111" t="s">
        <v>572</v>
      </c>
      <c r="P83" s="79">
        <v>2008</v>
      </c>
      <c r="Q83" s="103">
        <v>1</v>
      </c>
      <c r="R83" s="103">
        <v>1.22</v>
      </c>
      <c r="T83" s="103">
        <v>1196.3107092104599</v>
      </c>
      <c r="U83" s="79">
        <v>1459.499065236761</v>
      </c>
      <c r="W83" s="103">
        <v>197.07182063634701</v>
      </c>
      <c r="X83" s="103">
        <v>114.78590511399599</v>
      </c>
      <c r="Z83" s="103">
        <v>2505.7618155958112</v>
      </c>
      <c r="AB83" s="103">
        <v>1583.00278737484</v>
      </c>
      <c r="AC83" s="111">
        <v>1.5829168688649129</v>
      </c>
      <c r="AD83" s="103" t="s">
        <v>1845</v>
      </c>
      <c r="AG83" s="122" t="str">
        <f>VLOOKUP(A83,'Article Matrix'!$B$2:$I$84,7,FALSE)</f>
        <v>Sub-Saharan Africa</v>
      </c>
      <c r="AH83" s="122" t="str">
        <f>VLOOKUP(A83,'Article Matrix'!$B$2:$I$84,8,FALSE)</f>
        <v>Low income</v>
      </c>
      <c r="AI83" s="103" t="str">
        <f t="shared" si="2"/>
        <v>Low Income</v>
      </c>
      <c r="AJ83" s="79" t="str">
        <f t="shared" si="3"/>
        <v>Per Net Distributed</v>
      </c>
    </row>
    <row r="84" spans="1:36">
      <c r="A84" s="103" t="s">
        <v>798</v>
      </c>
      <c r="B84" s="103" t="s">
        <v>1400</v>
      </c>
      <c r="C84" s="103" t="s">
        <v>744</v>
      </c>
      <c r="D84" s="103">
        <v>2006</v>
      </c>
      <c r="E84" s="79" t="s">
        <v>702</v>
      </c>
      <c r="F84" s="103" t="s">
        <v>510</v>
      </c>
      <c r="G84" s="103" t="s">
        <v>1833</v>
      </c>
      <c r="H84" s="103" t="s">
        <v>1264</v>
      </c>
      <c r="I84" s="103" t="s">
        <v>1283</v>
      </c>
      <c r="J84" s="103" t="s">
        <v>905</v>
      </c>
      <c r="K84" s="103" t="s">
        <v>834</v>
      </c>
      <c r="L84" s="105">
        <v>0.54</v>
      </c>
      <c r="N84" s="103" t="s">
        <v>848</v>
      </c>
      <c r="O84" s="111" t="s">
        <v>966</v>
      </c>
      <c r="P84" s="79">
        <v>2004</v>
      </c>
      <c r="Q84" s="103">
        <v>0.805365</v>
      </c>
      <c r="R84" s="103">
        <v>0.67050343633011122</v>
      </c>
      <c r="T84" s="103">
        <v>2.5790500000000001</v>
      </c>
      <c r="U84" s="103">
        <v>1.7292618874671735</v>
      </c>
      <c r="W84" s="103">
        <v>279.65287928785</v>
      </c>
      <c r="X84" s="103">
        <v>84.996661348102705</v>
      </c>
      <c r="Z84" s="103">
        <v>5.6895536624949079</v>
      </c>
      <c r="AB84" s="103">
        <v>3.5729583333333301</v>
      </c>
      <c r="AC84" s="111">
        <v>1.5923929505181038</v>
      </c>
      <c r="AD84" s="103" t="s">
        <v>1835</v>
      </c>
      <c r="AG84" s="122" t="str">
        <f>VLOOKUP(A84,'Article Matrix'!$B$2:$I$84,7,FALSE)</f>
        <v>Sub-Saharan Africa</v>
      </c>
      <c r="AH84" s="122" t="str">
        <f>VLOOKUP(A84,'Article Matrix'!$B$2:$I$84,8,FALSE)</f>
        <v>Lower middle income</v>
      </c>
      <c r="AI84" s="103" t="str">
        <f t="shared" si="2"/>
        <v>Lower Middle Income</v>
      </c>
      <c r="AJ84" s="79" t="str">
        <f t="shared" si="3"/>
        <v>Per Person</v>
      </c>
    </row>
    <row r="85" spans="1:36">
      <c r="A85" s="103" t="s">
        <v>798</v>
      </c>
      <c r="B85" s="103" t="s">
        <v>1404</v>
      </c>
      <c r="C85" s="103" t="s">
        <v>744</v>
      </c>
      <c r="D85" s="103">
        <v>2006</v>
      </c>
      <c r="E85" s="79" t="s">
        <v>702</v>
      </c>
      <c r="F85" s="103" t="s">
        <v>510</v>
      </c>
      <c r="G85" s="103" t="s">
        <v>1833</v>
      </c>
      <c r="H85" s="103" t="s">
        <v>1264</v>
      </c>
      <c r="I85" s="103" t="s">
        <v>1283</v>
      </c>
      <c r="J85" s="103" t="s">
        <v>905</v>
      </c>
      <c r="K85" s="103" t="s">
        <v>834</v>
      </c>
      <c r="L85" s="105">
        <v>0.54</v>
      </c>
      <c r="N85" s="103" t="s">
        <v>848</v>
      </c>
      <c r="O85" s="111" t="s">
        <v>966</v>
      </c>
      <c r="P85" s="79">
        <v>2004</v>
      </c>
      <c r="Q85" s="103">
        <v>0.805365</v>
      </c>
      <c r="R85" s="103">
        <v>0.67050343633011122</v>
      </c>
      <c r="T85" s="103">
        <v>2.5790500000000001</v>
      </c>
      <c r="U85" s="103">
        <v>1.7292618874671735</v>
      </c>
      <c r="W85" s="103">
        <v>279.65287928785</v>
      </c>
      <c r="X85" s="103">
        <v>84.996661348102705</v>
      </c>
      <c r="Z85" s="103">
        <v>5.6895536624949079</v>
      </c>
      <c r="AB85" s="103">
        <v>3.5729583333333301</v>
      </c>
      <c r="AC85" s="111">
        <v>1.5923929505181038</v>
      </c>
      <c r="AD85" s="103" t="s">
        <v>1835</v>
      </c>
      <c r="AG85" s="122" t="str">
        <f>VLOOKUP(A85,'Article Matrix'!$B$2:$I$84,7,FALSE)</f>
        <v>Sub-Saharan Africa</v>
      </c>
      <c r="AH85" s="122" t="str">
        <f>VLOOKUP(A85,'Article Matrix'!$B$2:$I$84,8,FALSE)</f>
        <v>Lower middle income</v>
      </c>
      <c r="AI85" s="103" t="str">
        <f t="shared" si="2"/>
        <v>Lower Middle Income</v>
      </c>
      <c r="AJ85" s="79" t="str">
        <f t="shared" si="3"/>
        <v>Per Person</v>
      </c>
    </row>
    <row r="86" spans="1:36">
      <c r="A86" s="103" t="s">
        <v>798</v>
      </c>
      <c r="B86" s="103" t="s">
        <v>1405</v>
      </c>
      <c r="C86" s="103" t="s">
        <v>744</v>
      </c>
      <c r="D86" s="103">
        <v>2006</v>
      </c>
      <c r="E86" s="79" t="s">
        <v>702</v>
      </c>
      <c r="F86" s="103" t="s">
        <v>510</v>
      </c>
      <c r="G86" s="103" t="s">
        <v>1833</v>
      </c>
      <c r="H86" s="103" t="s">
        <v>1264</v>
      </c>
      <c r="I86" s="103" t="s">
        <v>1283</v>
      </c>
      <c r="J86" s="103" t="s">
        <v>973</v>
      </c>
      <c r="K86" s="103" t="s">
        <v>834</v>
      </c>
      <c r="L86" s="105">
        <v>0.54</v>
      </c>
      <c r="N86" s="103" t="s">
        <v>848</v>
      </c>
      <c r="O86" s="111" t="s">
        <v>966</v>
      </c>
      <c r="P86" s="79">
        <v>2004</v>
      </c>
      <c r="Q86" s="103">
        <v>0.805365</v>
      </c>
      <c r="R86" s="103">
        <v>0.67050343633011122</v>
      </c>
      <c r="T86" s="103">
        <v>2.5790500000000001</v>
      </c>
      <c r="U86" s="103">
        <v>1.7292618874671735</v>
      </c>
      <c r="W86" s="103">
        <v>279.65287928785</v>
      </c>
      <c r="X86" s="103">
        <v>84.996661348102705</v>
      </c>
      <c r="Z86" s="103">
        <v>5.6895536624949079</v>
      </c>
      <c r="AB86" s="103">
        <v>3.5729583333333301</v>
      </c>
      <c r="AC86" s="111">
        <v>1.5923929505181038</v>
      </c>
      <c r="AD86" s="103" t="s">
        <v>1835</v>
      </c>
      <c r="AG86" s="122" t="str">
        <f>VLOOKUP(A86,'Article Matrix'!$B$2:$I$84,7,FALSE)</f>
        <v>Sub-Saharan Africa</v>
      </c>
      <c r="AH86" s="122" t="str">
        <f>VLOOKUP(A86,'Article Matrix'!$B$2:$I$84,8,FALSE)</f>
        <v>Lower middle income</v>
      </c>
      <c r="AI86" s="103" t="str">
        <f t="shared" si="2"/>
        <v>Lower Middle Income</v>
      </c>
      <c r="AJ86" s="79" t="str">
        <f t="shared" si="3"/>
        <v>Per Person</v>
      </c>
    </row>
    <row r="87" spans="1:36">
      <c r="A87" s="103" t="s">
        <v>975</v>
      </c>
      <c r="B87" s="103" t="s">
        <v>1566</v>
      </c>
      <c r="C87" s="103" t="s">
        <v>980</v>
      </c>
      <c r="D87" s="103">
        <v>2009</v>
      </c>
      <c r="E87" s="79" t="s">
        <v>978</v>
      </c>
      <c r="F87" s="79" t="s">
        <v>524</v>
      </c>
      <c r="G87" s="103" t="s">
        <v>1832</v>
      </c>
      <c r="H87" s="79" t="s">
        <v>1829</v>
      </c>
      <c r="I87" s="103" t="s">
        <v>863</v>
      </c>
      <c r="J87" s="103" t="s">
        <v>984</v>
      </c>
      <c r="K87" s="103" t="s">
        <v>851</v>
      </c>
      <c r="L87" s="105">
        <v>1.22</v>
      </c>
      <c r="N87" s="103" t="s">
        <v>837</v>
      </c>
      <c r="O87" s="111" t="s">
        <v>572</v>
      </c>
      <c r="P87" s="79">
        <v>2008</v>
      </c>
      <c r="Q87" s="103">
        <v>1</v>
      </c>
      <c r="R87" s="103">
        <v>1.22</v>
      </c>
      <c r="T87" s="103">
        <v>1196.3107092104599</v>
      </c>
      <c r="U87" s="79">
        <v>1459.499065236761</v>
      </c>
      <c r="W87" s="103">
        <v>197.07182063634701</v>
      </c>
      <c r="X87" s="103">
        <v>114.78590511399599</v>
      </c>
      <c r="Z87" s="103">
        <v>2505.7618155958112</v>
      </c>
      <c r="AB87" s="103">
        <v>1583.00278737484</v>
      </c>
      <c r="AC87" s="111">
        <v>1.5829168688649129</v>
      </c>
      <c r="AD87" s="103" t="s">
        <v>1845</v>
      </c>
      <c r="AG87" s="122" t="str">
        <f>VLOOKUP(A87,'Article Matrix'!$B$2:$I$84,7,FALSE)</f>
        <v>Sub-Saharan Africa</v>
      </c>
      <c r="AH87" s="122" t="str">
        <f>VLOOKUP(A87,'Article Matrix'!$B$2:$I$84,8,FALSE)</f>
        <v>Low income</v>
      </c>
      <c r="AI87" s="103" t="str">
        <f t="shared" si="2"/>
        <v>Low Income</v>
      </c>
      <c r="AJ87" s="79" t="str">
        <f t="shared" si="3"/>
        <v>Per Net Distributed</v>
      </c>
    </row>
    <row r="88" spans="1:36">
      <c r="A88" s="103" t="s">
        <v>1078</v>
      </c>
      <c r="B88" s="103" t="s">
        <v>1757</v>
      </c>
      <c r="C88" s="103" t="s">
        <v>1080</v>
      </c>
      <c r="D88" s="103">
        <v>2013</v>
      </c>
      <c r="E88" s="79" t="s">
        <v>1079</v>
      </c>
      <c r="F88" s="79" t="s">
        <v>857</v>
      </c>
      <c r="G88" s="79"/>
      <c r="H88" s="79" t="s">
        <v>950</v>
      </c>
      <c r="I88" s="79" t="s">
        <v>1298</v>
      </c>
      <c r="J88" s="103" t="s">
        <v>1302</v>
      </c>
      <c r="K88" s="103" t="s">
        <v>834</v>
      </c>
      <c r="L88" s="78">
        <v>1.26</v>
      </c>
      <c r="N88" s="103" t="s">
        <v>846</v>
      </c>
      <c r="O88" s="111" t="s">
        <v>572</v>
      </c>
      <c r="P88" s="79">
        <v>2007</v>
      </c>
      <c r="Q88" s="103">
        <v>1</v>
      </c>
      <c r="R88" s="103">
        <v>1.26</v>
      </c>
      <c r="T88" s="103" t="e">
        <v>#N/A</v>
      </c>
      <c r="U88" s="79" t="e">
        <v>#N/A</v>
      </c>
      <c r="W88" s="103" t="e">
        <v>#N/A</v>
      </c>
      <c r="X88" s="103" t="e">
        <v>#N/A</v>
      </c>
      <c r="Y88" s="103" t="s">
        <v>599</v>
      </c>
      <c r="Z88" s="103" t="e">
        <v>#N/A</v>
      </c>
      <c r="AB88" s="103" t="e">
        <v>#N/A</v>
      </c>
      <c r="AC88" s="111">
        <v>2.1201560330673201</v>
      </c>
      <c r="AD88" s="103" t="s">
        <v>1848</v>
      </c>
      <c r="AG88" s="122" t="str">
        <f>VLOOKUP(A88,'Article Matrix'!$B$2:$I$84,7,FALSE)</f>
        <v>Multiple</v>
      </c>
      <c r="AH88" s="122" t="str">
        <f>VLOOKUP(A88,'Article Matrix'!$B$2:$I$84,8,FALSE)</f>
        <v>Multiple</v>
      </c>
      <c r="AI88" s="103" t="str">
        <f t="shared" si="2"/>
        <v>Multiple</v>
      </c>
      <c r="AJ88" s="79" t="str">
        <f t="shared" si="3"/>
        <v>Per Patient Treated</v>
      </c>
    </row>
    <row r="89" spans="1:36">
      <c r="A89" s="103" t="s">
        <v>1013</v>
      </c>
      <c r="B89" s="103" t="s">
        <v>1700</v>
      </c>
      <c r="C89" s="103" t="s">
        <v>1015</v>
      </c>
      <c r="D89" s="103">
        <v>2011</v>
      </c>
      <c r="E89" s="79" t="s">
        <v>1014</v>
      </c>
      <c r="F89" s="112" t="s">
        <v>349</v>
      </c>
      <c r="G89" s="79" t="s">
        <v>1832</v>
      </c>
      <c r="H89" s="79" t="s">
        <v>1829</v>
      </c>
      <c r="I89" s="79" t="s">
        <v>1016</v>
      </c>
      <c r="J89" s="103" t="s">
        <v>1108</v>
      </c>
      <c r="K89" s="103" t="s">
        <v>851</v>
      </c>
      <c r="L89" s="105">
        <v>0.84</v>
      </c>
      <c r="N89" s="103" t="s">
        <v>840</v>
      </c>
      <c r="O89" s="111" t="s">
        <v>572</v>
      </c>
      <c r="P89" s="79">
        <v>2006</v>
      </c>
      <c r="Q89" s="103">
        <v>1</v>
      </c>
      <c r="R89" s="103">
        <v>0.84</v>
      </c>
      <c r="T89" s="103">
        <v>72.100835017862096</v>
      </c>
      <c r="U89" s="79">
        <v>60.564701415004158</v>
      </c>
      <c r="W89" s="103">
        <v>224.602657227321</v>
      </c>
      <c r="X89" s="103">
        <v>100</v>
      </c>
      <c r="Z89" s="103">
        <v>136.02992871989224</v>
      </c>
      <c r="AB89" s="103">
        <v>84.529601757352907</v>
      </c>
      <c r="AC89" s="111">
        <v>1.6092578918137339</v>
      </c>
      <c r="AD89" s="103" t="s">
        <v>1844</v>
      </c>
      <c r="AG89" s="122" t="str">
        <f>VLOOKUP(A89,'Article Matrix'!$B$2:$I$84,7,FALSE)</f>
        <v>Multiple</v>
      </c>
      <c r="AH89" s="122" t="str">
        <f>VLOOKUP(A89,'Article Matrix'!$B$2:$I$84,8,FALSE)</f>
        <v>Multiple</v>
      </c>
      <c r="AI89" s="103" t="str">
        <f t="shared" si="2"/>
        <v>Multiple</v>
      </c>
      <c r="AJ89" s="79" t="str">
        <f t="shared" si="3"/>
        <v>Per Person Protected</v>
      </c>
    </row>
    <row r="90" spans="1:36">
      <c r="A90" s="103" t="s">
        <v>776</v>
      </c>
      <c r="B90" s="103" t="s">
        <v>1424</v>
      </c>
      <c r="C90" s="103" t="s">
        <v>725</v>
      </c>
      <c r="D90" s="103">
        <v>2010</v>
      </c>
      <c r="E90" s="79" t="s">
        <v>681</v>
      </c>
      <c r="F90" s="103" t="s">
        <v>545</v>
      </c>
      <c r="G90" s="103" t="s">
        <v>1832</v>
      </c>
      <c r="H90" s="79" t="s">
        <v>1829</v>
      </c>
      <c r="I90" s="103" t="s">
        <v>863</v>
      </c>
      <c r="J90" s="103" t="s">
        <v>858</v>
      </c>
      <c r="K90" s="103" t="s">
        <v>851</v>
      </c>
      <c r="L90" s="105">
        <v>1.23</v>
      </c>
      <c r="N90" s="103" t="s">
        <v>837</v>
      </c>
      <c r="O90" s="111" t="s">
        <v>572</v>
      </c>
      <c r="P90" s="79">
        <v>2007</v>
      </c>
      <c r="Q90" s="103">
        <v>1</v>
      </c>
      <c r="R90" s="103">
        <v>1.23</v>
      </c>
      <c r="T90" s="103">
        <v>1723.4917723430001</v>
      </c>
      <c r="U90" s="103">
        <v>2119.89487998189</v>
      </c>
      <c r="W90" s="103">
        <v>202.95607073094899</v>
      </c>
      <c r="X90" s="103">
        <v>107.310676135619</v>
      </c>
      <c r="Z90" s="103">
        <v>4009.3451154854129</v>
      </c>
      <c r="AB90" s="103">
        <v>2504.5630775832801</v>
      </c>
      <c r="AC90" s="102">
        <v>1.6008161868113688</v>
      </c>
      <c r="AD90" s="103" t="s">
        <v>1845</v>
      </c>
      <c r="AG90" s="122" t="str">
        <f>VLOOKUP(A90,'Article Matrix'!$B$2:$I$84,7,FALSE)</f>
        <v>Sub-Saharan Africa</v>
      </c>
      <c r="AH90" s="122" t="str">
        <f>VLOOKUP(A90,'Article Matrix'!$B$2:$I$84,8,FALSE)</f>
        <v>Low income</v>
      </c>
      <c r="AI90" s="103" t="str">
        <f t="shared" si="2"/>
        <v>Low Income</v>
      </c>
      <c r="AJ90" s="79" t="str">
        <f t="shared" si="3"/>
        <v>Per Net Distributed</v>
      </c>
    </row>
    <row r="91" spans="1:36">
      <c r="A91" s="103" t="s">
        <v>975</v>
      </c>
      <c r="B91" s="103" t="s">
        <v>1567</v>
      </c>
      <c r="C91" s="103" t="s">
        <v>980</v>
      </c>
      <c r="D91" s="103">
        <v>2009</v>
      </c>
      <c r="E91" s="79" t="s">
        <v>978</v>
      </c>
      <c r="F91" s="79" t="s">
        <v>524</v>
      </c>
      <c r="G91" s="103" t="s">
        <v>1832</v>
      </c>
      <c r="H91" s="79" t="s">
        <v>1829</v>
      </c>
      <c r="I91" s="103" t="s">
        <v>863</v>
      </c>
      <c r="J91" s="103" t="s">
        <v>985</v>
      </c>
      <c r="K91" s="103" t="s">
        <v>834</v>
      </c>
      <c r="L91" s="105">
        <v>1.24</v>
      </c>
      <c r="N91" s="103" t="s">
        <v>837</v>
      </c>
      <c r="O91" s="111" t="s">
        <v>572</v>
      </c>
      <c r="P91" s="79">
        <v>2009</v>
      </c>
      <c r="Q91" s="103">
        <v>1</v>
      </c>
      <c r="R91" s="103">
        <v>1.24</v>
      </c>
      <c r="T91" s="103">
        <v>1320.3120607404101</v>
      </c>
      <c r="U91" s="79">
        <v>1637.1869553181084</v>
      </c>
      <c r="W91" s="103">
        <v>197.07182063634701</v>
      </c>
      <c r="X91" s="103">
        <v>126.584052425018</v>
      </c>
      <c r="Z91" s="103">
        <v>2548.8472507050997</v>
      </c>
      <c r="AB91" s="103">
        <v>1583.00278737484</v>
      </c>
      <c r="AC91" s="111">
        <v>1.6101344047106576</v>
      </c>
      <c r="AD91" s="103" t="s">
        <v>1845</v>
      </c>
      <c r="AG91" s="122" t="str">
        <f>VLOOKUP(A91,'Article Matrix'!$B$2:$I$84,7,FALSE)</f>
        <v>Sub-Saharan Africa</v>
      </c>
      <c r="AH91" s="122" t="str">
        <f>VLOOKUP(A91,'Article Matrix'!$B$2:$I$84,8,FALSE)</f>
        <v>Low income</v>
      </c>
      <c r="AI91" s="103" t="str">
        <f t="shared" si="2"/>
        <v>Low Income</v>
      </c>
      <c r="AJ91" s="79" t="str">
        <f t="shared" si="3"/>
        <v>Per Net Distributed</v>
      </c>
    </row>
    <row r="92" spans="1:36">
      <c r="A92" s="103" t="s">
        <v>1013</v>
      </c>
      <c r="B92" s="103" t="s">
        <v>1697</v>
      </c>
      <c r="C92" s="103" t="s">
        <v>1015</v>
      </c>
      <c r="D92" s="103">
        <v>2011</v>
      </c>
      <c r="E92" s="79" t="s">
        <v>1014</v>
      </c>
      <c r="F92" s="112" t="s">
        <v>349</v>
      </c>
      <c r="G92" s="79" t="s">
        <v>1832</v>
      </c>
      <c r="H92" s="79" t="s">
        <v>1829</v>
      </c>
      <c r="I92" s="79" t="s">
        <v>1016</v>
      </c>
      <c r="J92" s="103" t="s">
        <v>1107</v>
      </c>
      <c r="K92" s="103" t="s">
        <v>834</v>
      </c>
      <c r="L92" s="105">
        <v>0.85</v>
      </c>
      <c r="N92" s="103" t="s">
        <v>840</v>
      </c>
      <c r="O92" s="111" t="s">
        <v>572</v>
      </c>
      <c r="P92" s="79">
        <v>2006</v>
      </c>
      <c r="Q92" s="103">
        <v>1</v>
      </c>
      <c r="R92" s="103">
        <v>0.85</v>
      </c>
      <c r="T92" s="103">
        <v>72.100835017862096</v>
      </c>
      <c r="U92" s="79">
        <v>61.28570976518278</v>
      </c>
      <c r="W92" s="103">
        <v>224.602657227321</v>
      </c>
      <c r="X92" s="103">
        <v>100</v>
      </c>
      <c r="Z92" s="103">
        <v>137.64933263322428</v>
      </c>
      <c r="AB92" s="103">
        <v>84.529601757352907</v>
      </c>
      <c r="AC92" s="111">
        <v>1.6284157238591355</v>
      </c>
      <c r="AD92" s="103" t="s">
        <v>1844</v>
      </c>
      <c r="AG92" s="122" t="str">
        <f>VLOOKUP(A92,'Article Matrix'!$B$2:$I$84,7,FALSE)</f>
        <v>Multiple</v>
      </c>
      <c r="AH92" s="122" t="str">
        <f>VLOOKUP(A92,'Article Matrix'!$B$2:$I$84,8,FALSE)</f>
        <v>Multiple</v>
      </c>
      <c r="AI92" s="103" t="str">
        <f t="shared" si="2"/>
        <v>Multiple</v>
      </c>
      <c r="AJ92" s="79" t="str">
        <f t="shared" si="3"/>
        <v>Per Person Protected</v>
      </c>
    </row>
    <row r="93" spans="1:36">
      <c r="A93" s="103" t="s">
        <v>996</v>
      </c>
      <c r="B93" s="103" t="s">
        <v>1327</v>
      </c>
      <c r="C93" s="103" t="s">
        <v>1011</v>
      </c>
      <c r="D93" s="103">
        <v>2008</v>
      </c>
      <c r="E93" s="79" t="s">
        <v>997</v>
      </c>
      <c r="F93" s="79" t="s">
        <v>349</v>
      </c>
      <c r="G93" s="79" t="s">
        <v>1831</v>
      </c>
      <c r="H93" s="103" t="s">
        <v>1264</v>
      </c>
      <c r="I93" s="103" t="s">
        <v>1283</v>
      </c>
      <c r="J93" s="103" t="s">
        <v>1088</v>
      </c>
      <c r="K93" s="103" t="s">
        <v>834</v>
      </c>
      <c r="L93" s="105">
        <v>1.044</v>
      </c>
      <c r="N93" s="103" t="s">
        <v>848</v>
      </c>
      <c r="O93" s="111" t="s">
        <v>572</v>
      </c>
      <c r="P93" s="79">
        <v>2007</v>
      </c>
      <c r="Q93" s="103">
        <v>1</v>
      </c>
      <c r="R93" s="103">
        <v>1.044</v>
      </c>
      <c r="T93" s="103">
        <v>67.317638124285693</v>
      </c>
      <c r="U93" s="79">
        <v>70.279614201754271</v>
      </c>
      <c r="W93" s="103">
        <v>224.602657227321</v>
      </c>
      <c r="X93" s="103">
        <v>114.453734208171</v>
      </c>
      <c r="Z93" s="103">
        <v>137.91588546962467</v>
      </c>
      <c r="AB93" s="103">
        <v>84.529601757352907</v>
      </c>
      <c r="AC93" s="111">
        <v>1.6315690906189309</v>
      </c>
      <c r="AD93" s="103" t="s">
        <v>1835</v>
      </c>
      <c r="AG93" s="122" t="str">
        <f>VLOOKUP(A93,'Article Matrix'!$B$2:$I$84,7,FALSE)</f>
        <v>Sub-Saharan Africa</v>
      </c>
      <c r="AH93" s="122" t="str">
        <f>VLOOKUP(A93,'Article Matrix'!$B$2:$I$84,8,FALSE)</f>
        <v>Low income</v>
      </c>
      <c r="AI93" s="103" t="str">
        <f t="shared" si="2"/>
        <v>Low Income</v>
      </c>
      <c r="AJ93" s="79" t="str">
        <f t="shared" si="3"/>
        <v>Per Person</v>
      </c>
    </row>
    <row r="94" spans="1:36">
      <c r="A94" s="103" t="s">
        <v>1027</v>
      </c>
      <c r="B94" s="103" t="s">
        <v>1793</v>
      </c>
      <c r="C94" s="103" t="s">
        <v>1029</v>
      </c>
      <c r="D94" s="103">
        <v>2012</v>
      </c>
      <c r="E94" s="79" t="s">
        <v>1028</v>
      </c>
      <c r="F94" s="79" t="s">
        <v>481</v>
      </c>
      <c r="G94" s="79"/>
      <c r="H94" s="79" t="s">
        <v>950</v>
      </c>
      <c r="I94" s="79" t="s">
        <v>1298</v>
      </c>
      <c r="J94" s="103" t="s">
        <v>1149</v>
      </c>
      <c r="K94" s="103" t="s">
        <v>834</v>
      </c>
      <c r="L94" s="105">
        <v>1.5840000000000001</v>
      </c>
      <c r="N94" s="103" t="s">
        <v>846</v>
      </c>
      <c r="O94" s="111" t="s">
        <v>572</v>
      </c>
      <c r="P94" s="79">
        <v>2009</v>
      </c>
      <c r="Q94" s="103">
        <v>1</v>
      </c>
      <c r="R94" s="103">
        <v>1.5840000000000001</v>
      </c>
      <c r="T94" s="103">
        <v>3385.65</v>
      </c>
      <c r="U94" s="79">
        <v>5362.8696</v>
      </c>
      <c r="W94" s="103">
        <v>214.26197029566001</v>
      </c>
      <c r="X94" s="103">
        <v>128.2125477795</v>
      </c>
      <c r="Z94" s="103">
        <v>8962.1415909373409</v>
      </c>
      <c r="AB94" s="103">
        <v>4344.0376417010802</v>
      </c>
      <c r="AC94" s="111">
        <v>2.0630902239207711</v>
      </c>
      <c r="AD94" s="103" t="s">
        <v>1848</v>
      </c>
      <c r="AG94" s="122" t="str">
        <f>VLOOKUP(A94,'Article Matrix'!$B$2:$I$84,7,FALSE)</f>
        <v>Sub-Saharan Africa</v>
      </c>
      <c r="AH94" s="122" t="str">
        <f>VLOOKUP(A94,'Article Matrix'!$B$2:$I$84,8,FALSE)</f>
        <v>Low income</v>
      </c>
      <c r="AI94" s="103" t="str">
        <f t="shared" si="2"/>
        <v>Low Income</v>
      </c>
      <c r="AJ94" s="79" t="str">
        <f t="shared" si="3"/>
        <v>Per Patient Treated</v>
      </c>
    </row>
    <row r="95" spans="1:36">
      <c r="A95" s="103" t="s">
        <v>1013</v>
      </c>
      <c r="B95" s="103" t="s">
        <v>1689</v>
      </c>
      <c r="C95" s="103" t="s">
        <v>1015</v>
      </c>
      <c r="D95" s="103">
        <v>2011</v>
      </c>
      <c r="E95" s="79" t="s">
        <v>1014</v>
      </c>
      <c r="F95" s="112" t="s">
        <v>524</v>
      </c>
      <c r="G95" s="79" t="s">
        <v>1832</v>
      </c>
      <c r="H95" s="79" t="s">
        <v>1829</v>
      </c>
      <c r="I95" s="79" t="s">
        <v>1016</v>
      </c>
      <c r="J95" s="103" t="s">
        <v>1104</v>
      </c>
      <c r="K95" s="103" t="s">
        <v>834</v>
      </c>
      <c r="L95" s="105">
        <v>1.07</v>
      </c>
      <c r="N95" s="103" t="s">
        <v>840</v>
      </c>
      <c r="O95" s="111" t="s">
        <v>572</v>
      </c>
      <c r="P95" s="79">
        <v>2006</v>
      </c>
      <c r="Q95" s="103">
        <v>1</v>
      </c>
      <c r="R95" s="103">
        <v>1.07</v>
      </c>
      <c r="T95" s="103">
        <v>1251.89997292515</v>
      </c>
      <c r="U95" s="79">
        <v>1339.5329710299106</v>
      </c>
      <c r="W95" s="103">
        <v>197.07182063634701</v>
      </c>
      <c r="X95" s="103">
        <v>100</v>
      </c>
      <c r="Z95" s="103">
        <v>2639.8420140327958</v>
      </c>
      <c r="AB95" s="103">
        <v>1583.00278737484</v>
      </c>
      <c r="AC95" s="111">
        <v>1.6676167819076029</v>
      </c>
      <c r="AD95" s="103" t="s">
        <v>1844</v>
      </c>
      <c r="AF95" s="103" t="s">
        <v>1141</v>
      </c>
      <c r="AG95" s="122" t="str">
        <f>VLOOKUP(A95,'Article Matrix'!$B$2:$I$84,7,FALSE)</f>
        <v>Multiple</v>
      </c>
      <c r="AH95" s="122" t="str">
        <f>VLOOKUP(A95,'Article Matrix'!$B$2:$I$84,8,FALSE)</f>
        <v>Multiple</v>
      </c>
      <c r="AI95" s="103" t="str">
        <f t="shared" si="2"/>
        <v>Multiple</v>
      </c>
      <c r="AJ95" s="79" t="str">
        <f t="shared" si="3"/>
        <v>Per Person Protected</v>
      </c>
    </row>
    <row r="96" spans="1:36">
      <c r="A96" s="103" t="s">
        <v>1006</v>
      </c>
      <c r="B96" s="103" t="s">
        <v>1323</v>
      </c>
      <c r="C96" s="103" t="s">
        <v>1008</v>
      </c>
      <c r="D96" s="103">
        <v>2009</v>
      </c>
      <c r="E96" s="79" t="s">
        <v>1007</v>
      </c>
      <c r="F96" s="79" t="s">
        <v>393</v>
      </c>
      <c r="G96" s="79"/>
      <c r="H96" s="103" t="s">
        <v>1264</v>
      </c>
      <c r="I96" s="79" t="s">
        <v>1283</v>
      </c>
      <c r="J96" s="103" t="s">
        <v>1098</v>
      </c>
      <c r="K96" s="103" t="s">
        <v>834</v>
      </c>
      <c r="L96" s="105">
        <v>680</v>
      </c>
      <c r="N96" s="103" t="s">
        <v>848</v>
      </c>
      <c r="O96" s="111" t="s">
        <v>393</v>
      </c>
      <c r="P96" s="79">
        <v>2006</v>
      </c>
      <c r="Q96" s="103">
        <v>522.89010961083295</v>
      </c>
      <c r="R96" s="103">
        <v>1.3004644522844349</v>
      </c>
      <c r="T96" s="103">
        <v>522.89010961083295</v>
      </c>
      <c r="U96" s="79">
        <v>680</v>
      </c>
      <c r="W96" s="103">
        <v>126.296030236528</v>
      </c>
      <c r="X96" s="103">
        <v>100</v>
      </c>
      <c r="Z96" s="103">
        <v>858.81300560839043</v>
      </c>
      <c r="AB96" s="103">
        <v>510.52713590196998</v>
      </c>
      <c r="AC96" s="111">
        <v>1.6822083396039056</v>
      </c>
      <c r="AD96" s="103" t="s">
        <v>1835</v>
      </c>
      <c r="AG96" s="122" t="str">
        <f>VLOOKUP(A96,'Article Matrix'!$B$2:$I$84,7,FALSE)</f>
        <v>Sub-Saharan Africa</v>
      </c>
      <c r="AH96" s="122" t="str">
        <f>VLOOKUP(A96,'Article Matrix'!$B$2:$I$84,8,FALSE)</f>
        <v>Low income</v>
      </c>
      <c r="AI96" s="103" t="str">
        <f t="shared" si="2"/>
        <v>Low Income</v>
      </c>
      <c r="AJ96" s="79" t="str">
        <f t="shared" si="3"/>
        <v>Per Person</v>
      </c>
    </row>
    <row r="97" spans="1:36">
      <c r="A97" s="103" t="s">
        <v>1013</v>
      </c>
      <c r="B97" s="103" t="s">
        <v>1699</v>
      </c>
      <c r="C97" s="103" t="s">
        <v>1015</v>
      </c>
      <c r="D97" s="103">
        <v>2011</v>
      </c>
      <c r="E97" s="79" t="s">
        <v>1014</v>
      </c>
      <c r="F97" s="112" t="s">
        <v>349</v>
      </c>
      <c r="G97" s="79" t="s">
        <v>1832</v>
      </c>
      <c r="H97" s="79" t="s">
        <v>1829</v>
      </c>
      <c r="I97" s="79" t="s">
        <v>1016</v>
      </c>
      <c r="J97" s="103" t="s">
        <v>1108</v>
      </c>
      <c r="K97" s="103" t="s">
        <v>834</v>
      </c>
      <c r="L97" s="105">
        <v>0.9</v>
      </c>
      <c r="N97" s="103" t="s">
        <v>840</v>
      </c>
      <c r="O97" s="111" t="s">
        <v>572</v>
      </c>
      <c r="P97" s="79">
        <v>2006</v>
      </c>
      <c r="Q97" s="103">
        <v>1</v>
      </c>
      <c r="R97" s="103">
        <v>0.9</v>
      </c>
      <c r="T97" s="103">
        <v>72.100835017862096</v>
      </c>
      <c r="U97" s="79">
        <v>64.890751516075895</v>
      </c>
      <c r="W97" s="103">
        <v>224.602657227321</v>
      </c>
      <c r="X97" s="103">
        <v>100</v>
      </c>
      <c r="Z97" s="103">
        <v>145.74635219988457</v>
      </c>
      <c r="AB97" s="103">
        <v>84.529601757352907</v>
      </c>
      <c r="AC97" s="111">
        <v>1.7242048840861439</v>
      </c>
      <c r="AD97" s="103" t="s">
        <v>1844</v>
      </c>
      <c r="AG97" s="122" t="str">
        <f>VLOOKUP(A97,'Article Matrix'!$B$2:$I$84,7,FALSE)</f>
        <v>Multiple</v>
      </c>
      <c r="AH97" s="122" t="str">
        <f>VLOOKUP(A97,'Article Matrix'!$B$2:$I$84,8,FALSE)</f>
        <v>Multiple</v>
      </c>
      <c r="AI97" s="103" t="str">
        <f t="shared" si="2"/>
        <v>Multiple</v>
      </c>
      <c r="AJ97" s="79" t="str">
        <f t="shared" si="3"/>
        <v>Per Person Protected</v>
      </c>
    </row>
    <row r="98" spans="1:36">
      <c r="A98" s="103" t="s">
        <v>1074</v>
      </c>
      <c r="B98" s="103" t="s">
        <v>1736</v>
      </c>
      <c r="C98" s="103" t="s">
        <v>1076</v>
      </c>
      <c r="D98" s="103">
        <v>2011</v>
      </c>
      <c r="E98" s="79" t="s">
        <v>1075</v>
      </c>
      <c r="F98" s="79" t="s">
        <v>545</v>
      </c>
      <c r="G98" s="79" t="s">
        <v>1831</v>
      </c>
      <c r="H98" s="79" t="s">
        <v>832</v>
      </c>
      <c r="I98" s="79" t="s">
        <v>868</v>
      </c>
      <c r="J98" s="103" t="s">
        <v>1242</v>
      </c>
      <c r="K98" s="103" t="s">
        <v>834</v>
      </c>
      <c r="L98" s="78">
        <v>1.29</v>
      </c>
      <c r="N98" s="103" t="s">
        <v>848</v>
      </c>
      <c r="O98" s="111" t="s">
        <v>572</v>
      </c>
      <c r="P98" s="79">
        <v>2011</v>
      </c>
      <c r="Q98" s="103">
        <v>1</v>
      </c>
      <c r="R98" s="103">
        <v>1.29</v>
      </c>
      <c r="T98" s="103">
        <v>2522.74632070807</v>
      </c>
      <c r="U98" s="79">
        <v>3254.3427537134103</v>
      </c>
      <c r="W98" s="103">
        <v>202.95607073094899</v>
      </c>
      <c r="X98" s="103">
        <v>149.972376254978</v>
      </c>
      <c r="Z98" s="103">
        <v>4404.0684998047218</v>
      </c>
      <c r="AB98" s="103">
        <v>2504.5630775832801</v>
      </c>
      <c r="AC98" s="111">
        <v>1.7584178810358913</v>
      </c>
      <c r="AD98" s="103" t="s">
        <v>1835</v>
      </c>
      <c r="AG98" s="122" t="str">
        <f>VLOOKUP(A98,'Article Matrix'!$B$2:$I$84,7,FALSE)</f>
        <v>Sub-Saharan Africa</v>
      </c>
      <c r="AH98" s="122" t="str">
        <f>VLOOKUP(A98,'Article Matrix'!$B$2:$I$84,8,FALSE)</f>
        <v>Low income</v>
      </c>
      <c r="AI98" s="103" t="str">
        <f t="shared" si="2"/>
        <v>Low Income</v>
      </c>
      <c r="AJ98" s="79" t="str">
        <f t="shared" si="3"/>
        <v>Per Person</v>
      </c>
    </row>
    <row r="99" spans="1:36">
      <c r="A99" s="103" t="s">
        <v>1013</v>
      </c>
      <c r="B99" s="103" t="s">
        <v>1691</v>
      </c>
      <c r="C99" s="103" t="s">
        <v>1015</v>
      </c>
      <c r="D99" s="103">
        <v>2011</v>
      </c>
      <c r="E99" s="79" t="s">
        <v>1014</v>
      </c>
      <c r="F99" s="112" t="s">
        <v>524</v>
      </c>
      <c r="G99" s="79" t="s">
        <v>1832</v>
      </c>
      <c r="H99" s="79" t="s">
        <v>1829</v>
      </c>
      <c r="I99" s="79" t="s">
        <v>1016</v>
      </c>
      <c r="J99" s="103" t="s">
        <v>1102</v>
      </c>
      <c r="K99" s="103" t="s">
        <v>834</v>
      </c>
      <c r="L99" s="105">
        <v>1.1299999999999999</v>
      </c>
      <c r="N99" s="103" t="s">
        <v>840</v>
      </c>
      <c r="O99" s="111" t="s">
        <v>572</v>
      </c>
      <c r="P99" s="79">
        <v>2006</v>
      </c>
      <c r="Q99" s="103">
        <v>1</v>
      </c>
      <c r="R99" s="103">
        <v>1.1299999999999999</v>
      </c>
      <c r="T99" s="103">
        <v>1251.89997292515</v>
      </c>
      <c r="U99" s="79">
        <v>1414.6469694054194</v>
      </c>
      <c r="W99" s="103">
        <v>197.07182063634701</v>
      </c>
      <c r="X99" s="103">
        <v>100</v>
      </c>
      <c r="Z99" s="103">
        <v>2787.8705381841669</v>
      </c>
      <c r="AB99" s="103">
        <v>1583.00278737484</v>
      </c>
      <c r="AC99" s="111">
        <v>1.7611280033229819</v>
      </c>
      <c r="AD99" s="103" t="s">
        <v>1844</v>
      </c>
      <c r="AG99" s="122" t="str">
        <f>VLOOKUP(A99,'Article Matrix'!$B$2:$I$84,7,FALSE)</f>
        <v>Multiple</v>
      </c>
      <c r="AH99" s="122" t="str">
        <f>VLOOKUP(A99,'Article Matrix'!$B$2:$I$84,8,FALSE)</f>
        <v>Multiple</v>
      </c>
      <c r="AI99" s="103" t="str">
        <f t="shared" si="2"/>
        <v>Multiple</v>
      </c>
      <c r="AJ99" s="79" t="str">
        <f t="shared" si="3"/>
        <v>Per Person Protected</v>
      </c>
    </row>
    <row r="100" spans="1:36">
      <c r="A100" s="103" t="s">
        <v>975</v>
      </c>
      <c r="B100" s="103" t="s">
        <v>1568</v>
      </c>
      <c r="C100" s="103" t="s">
        <v>980</v>
      </c>
      <c r="D100" s="103">
        <v>2009</v>
      </c>
      <c r="E100" s="79" t="s">
        <v>978</v>
      </c>
      <c r="F100" s="79" t="s">
        <v>524</v>
      </c>
      <c r="G100" s="103" t="s">
        <v>1832</v>
      </c>
      <c r="H100" s="79" t="s">
        <v>1829</v>
      </c>
      <c r="I100" s="103" t="s">
        <v>863</v>
      </c>
      <c r="J100" s="103" t="s">
        <v>985</v>
      </c>
      <c r="K100" s="103" t="s">
        <v>851</v>
      </c>
      <c r="L100" s="105">
        <v>1.24</v>
      </c>
      <c r="N100" s="103" t="s">
        <v>837</v>
      </c>
      <c r="O100" s="111" t="s">
        <v>572</v>
      </c>
      <c r="P100" s="79">
        <v>2009</v>
      </c>
      <c r="Q100" s="103">
        <v>1</v>
      </c>
      <c r="R100" s="103">
        <v>1.24</v>
      </c>
      <c r="T100" s="103">
        <v>1320.3120607404101</v>
      </c>
      <c r="U100" s="79">
        <v>1637.1869553181084</v>
      </c>
      <c r="W100" s="103">
        <v>197.07182063634701</v>
      </c>
      <c r="X100" s="103">
        <v>126.584052425018</v>
      </c>
      <c r="Z100" s="103">
        <v>2548.8472507050997</v>
      </c>
      <c r="AB100" s="103">
        <v>1583.00278737484</v>
      </c>
      <c r="AC100" s="111">
        <v>1.6101344047106576</v>
      </c>
      <c r="AD100" s="103" t="s">
        <v>1845</v>
      </c>
      <c r="AG100" s="122" t="str">
        <f>VLOOKUP(A100,'Article Matrix'!$B$2:$I$84,7,FALSE)</f>
        <v>Sub-Saharan Africa</v>
      </c>
      <c r="AH100" s="122" t="str">
        <f>VLOOKUP(A100,'Article Matrix'!$B$2:$I$84,8,FALSE)</f>
        <v>Low income</v>
      </c>
      <c r="AI100" s="103" t="str">
        <f t="shared" si="2"/>
        <v>Low Income</v>
      </c>
      <c r="AJ100" s="79" t="str">
        <f t="shared" si="3"/>
        <v>Per Net Distributed</v>
      </c>
    </row>
    <row r="101" spans="1:36">
      <c r="A101" s="103" t="s">
        <v>1013</v>
      </c>
      <c r="B101" s="103" t="s">
        <v>1693</v>
      </c>
      <c r="C101" s="103" t="s">
        <v>1015</v>
      </c>
      <c r="D101" s="103">
        <v>2011</v>
      </c>
      <c r="E101" s="79" t="s">
        <v>1014</v>
      </c>
      <c r="F101" s="112" t="s">
        <v>524</v>
      </c>
      <c r="G101" s="79" t="s">
        <v>1832</v>
      </c>
      <c r="H101" s="79" t="s">
        <v>1829</v>
      </c>
      <c r="I101" s="79" t="s">
        <v>1016</v>
      </c>
      <c r="J101" s="103" t="s">
        <v>1103</v>
      </c>
      <c r="K101" s="103" t="s">
        <v>834</v>
      </c>
      <c r="L101" s="105">
        <v>1.17</v>
      </c>
      <c r="N101" s="103" t="s">
        <v>840</v>
      </c>
      <c r="O101" s="111" t="s">
        <v>572</v>
      </c>
      <c r="P101" s="79">
        <v>2006</v>
      </c>
      <c r="Q101" s="103">
        <v>1</v>
      </c>
      <c r="R101" s="103">
        <v>1.17</v>
      </c>
      <c r="T101" s="103">
        <v>1251.89997292515</v>
      </c>
      <c r="U101" s="79">
        <v>1464.7229683224255</v>
      </c>
      <c r="W101" s="103">
        <v>197.07182063634701</v>
      </c>
      <c r="X101" s="103">
        <v>100</v>
      </c>
      <c r="Z101" s="103">
        <v>2886.5562209517479</v>
      </c>
      <c r="AB101" s="103">
        <v>1583.00278737484</v>
      </c>
      <c r="AC101" s="111">
        <v>1.8234688175999016</v>
      </c>
      <c r="AD101" s="103" t="s">
        <v>1844</v>
      </c>
      <c r="AG101" s="122" t="str">
        <f>VLOOKUP(A101,'Article Matrix'!$B$2:$I$84,7,FALSE)</f>
        <v>Multiple</v>
      </c>
      <c r="AH101" s="122" t="str">
        <f>VLOOKUP(A101,'Article Matrix'!$B$2:$I$84,8,FALSE)</f>
        <v>Multiple</v>
      </c>
      <c r="AI101" s="103" t="str">
        <f t="shared" si="2"/>
        <v>Multiple</v>
      </c>
      <c r="AJ101" s="79" t="str">
        <f t="shared" si="3"/>
        <v>Per Person Protected</v>
      </c>
    </row>
    <row r="102" spans="1:36">
      <c r="A102" s="103" t="s">
        <v>791</v>
      </c>
      <c r="B102" s="103" t="s">
        <v>1362</v>
      </c>
      <c r="C102" s="103" t="s">
        <v>740</v>
      </c>
      <c r="D102" s="103">
        <v>2008</v>
      </c>
      <c r="E102" s="79" t="s">
        <v>695</v>
      </c>
      <c r="F102" s="103" t="s">
        <v>500</v>
      </c>
      <c r="G102" s="103" t="s">
        <v>1832</v>
      </c>
      <c r="H102" s="79" t="s">
        <v>1829</v>
      </c>
      <c r="I102" s="103" t="s">
        <v>1016</v>
      </c>
      <c r="J102" s="103" t="s">
        <v>892</v>
      </c>
      <c r="K102" s="103" t="s">
        <v>834</v>
      </c>
      <c r="L102" s="105">
        <v>75.67</v>
      </c>
      <c r="N102" s="103" t="s">
        <v>849</v>
      </c>
      <c r="O102" s="111" t="s">
        <v>500</v>
      </c>
      <c r="P102" s="79">
        <v>2001</v>
      </c>
      <c r="Q102" s="103">
        <v>89.383013333333295</v>
      </c>
      <c r="R102" s="103">
        <v>0.84658143844184597</v>
      </c>
      <c r="T102" s="103">
        <v>89.383013333333295</v>
      </c>
      <c r="U102" s="103">
        <v>75.67</v>
      </c>
      <c r="W102" s="103">
        <v>197.01893574081001</v>
      </c>
      <c r="X102" s="103">
        <v>62.6251356149522</v>
      </c>
      <c r="Z102" s="103">
        <v>238.05813306610392</v>
      </c>
      <c r="AB102" s="103">
        <v>127.60335350681</v>
      </c>
      <c r="AC102" s="111">
        <v>1.8656103191943081</v>
      </c>
      <c r="AD102" s="103" t="s">
        <v>1847</v>
      </c>
      <c r="AG102" s="122" t="str">
        <f>VLOOKUP(A102,'Article Matrix'!$B$2:$I$84,7,FALSE)</f>
        <v>South Asia</v>
      </c>
      <c r="AH102" s="122" t="str">
        <f>VLOOKUP(A102,'Article Matrix'!$B$2:$I$84,8,FALSE)</f>
        <v>Lower middle income</v>
      </c>
      <c r="AI102" s="103" t="str">
        <f t="shared" si="2"/>
        <v>Lower Middle Income</v>
      </c>
      <c r="AJ102" s="79" t="str">
        <f t="shared" si="3"/>
        <v>Per Intervention</v>
      </c>
    </row>
    <row r="103" spans="1:36">
      <c r="A103" s="103" t="s">
        <v>1074</v>
      </c>
      <c r="B103" s="103" t="s">
        <v>1737</v>
      </c>
      <c r="C103" s="103" t="s">
        <v>1076</v>
      </c>
      <c r="D103" s="103">
        <v>2011</v>
      </c>
      <c r="E103" s="79" t="s">
        <v>1075</v>
      </c>
      <c r="F103" s="79" t="s">
        <v>545</v>
      </c>
      <c r="G103" s="79" t="s">
        <v>1831</v>
      </c>
      <c r="H103" s="79" t="s">
        <v>1264</v>
      </c>
      <c r="I103" s="79" t="s">
        <v>867</v>
      </c>
      <c r="J103" s="103" t="s">
        <v>1237</v>
      </c>
      <c r="K103" s="103" t="s">
        <v>834</v>
      </c>
      <c r="L103" s="78">
        <v>1.38</v>
      </c>
      <c r="N103" s="103" t="s">
        <v>848</v>
      </c>
      <c r="O103" s="111" t="s">
        <v>572</v>
      </c>
      <c r="P103" s="79">
        <v>2011</v>
      </c>
      <c r="Q103" s="103">
        <v>1</v>
      </c>
      <c r="R103" s="103">
        <v>1.38</v>
      </c>
      <c r="T103" s="103">
        <v>2522.74632070807</v>
      </c>
      <c r="U103" s="79">
        <v>3481.3899225771365</v>
      </c>
      <c r="W103" s="103">
        <v>202.95607073094899</v>
      </c>
      <c r="X103" s="103">
        <v>149.972376254978</v>
      </c>
      <c r="Z103" s="103">
        <v>4711.3290928143533</v>
      </c>
      <c r="AB103" s="103">
        <v>2504.5630775832801</v>
      </c>
      <c r="AC103" s="111">
        <v>1.8810981983174648</v>
      </c>
      <c r="AD103" s="103" t="s">
        <v>1835</v>
      </c>
      <c r="AG103" s="122" t="str">
        <f>VLOOKUP(A103,'Article Matrix'!$B$2:$I$84,7,FALSE)</f>
        <v>Sub-Saharan Africa</v>
      </c>
      <c r="AH103" s="122" t="str">
        <f>VLOOKUP(A103,'Article Matrix'!$B$2:$I$84,8,FALSE)</f>
        <v>Low income</v>
      </c>
      <c r="AI103" s="103" t="str">
        <f t="shared" si="2"/>
        <v>Low Income</v>
      </c>
      <c r="AJ103" s="79" t="str">
        <f t="shared" si="3"/>
        <v>Per Person</v>
      </c>
    </row>
    <row r="104" spans="1:36">
      <c r="A104" s="103" t="s">
        <v>1074</v>
      </c>
      <c r="B104" s="103" t="s">
        <v>1742</v>
      </c>
      <c r="C104" s="103" t="s">
        <v>1076</v>
      </c>
      <c r="D104" s="103">
        <v>2011</v>
      </c>
      <c r="E104" s="79" t="s">
        <v>1075</v>
      </c>
      <c r="F104" s="79" t="s">
        <v>545</v>
      </c>
      <c r="G104" s="79" t="s">
        <v>1831</v>
      </c>
      <c r="H104" s="79" t="s">
        <v>1264</v>
      </c>
      <c r="I104" s="79" t="s">
        <v>1283</v>
      </c>
      <c r="J104" s="103" t="s">
        <v>1249</v>
      </c>
      <c r="K104" s="103" t="s">
        <v>834</v>
      </c>
      <c r="L104" s="78">
        <v>1.38</v>
      </c>
      <c r="N104" s="103" t="s">
        <v>848</v>
      </c>
      <c r="O104" s="111" t="s">
        <v>572</v>
      </c>
      <c r="P104" s="79">
        <v>2011</v>
      </c>
      <c r="Q104" s="103">
        <v>1</v>
      </c>
      <c r="R104" s="103">
        <v>1.38</v>
      </c>
      <c r="T104" s="103">
        <v>2522.74632070807</v>
      </c>
      <c r="U104" s="79">
        <v>3481.3899225771365</v>
      </c>
      <c r="W104" s="103">
        <v>202.95607073094899</v>
      </c>
      <c r="X104" s="103">
        <v>149.972376254978</v>
      </c>
      <c r="Z104" s="103">
        <v>4711.3290928143533</v>
      </c>
      <c r="AB104" s="103">
        <v>2504.5630775832801</v>
      </c>
      <c r="AC104" s="111">
        <v>1.8810981983174648</v>
      </c>
      <c r="AD104" s="103" t="s">
        <v>1835</v>
      </c>
      <c r="AG104" s="122" t="str">
        <f>VLOOKUP(A104,'Article Matrix'!$B$2:$I$84,7,FALSE)</f>
        <v>Sub-Saharan Africa</v>
      </c>
      <c r="AH104" s="122" t="str">
        <f>VLOOKUP(A104,'Article Matrix'!$B$2:$I$84,8,FALSE)</f>
        <v>Low income</v>
      </c>
      <c r="AI104" s="103" t="str">
        <f t="shared" si="2"/>
        <v>Low Income</v>
      </c>
      <c r="AJ104" s="79" t="str">
        <f t="shared" si="3"/>
        <v>Per Person</v>
      </c>
    </row>
    <row r="105" spans="1:36">
      <c r="A105" s="103" t="s">
        <v>1074</v>
      </c>
      <c r="B105" s="103" t="s">
        <v>1748</v>
      </c>
      <c r="C105" s="103" t="s">
        <v>1076</v>
      </c>
      <c r="D105" s="103">
        <v>2011</v>
      </c>
      <c r="E105" s="79" t="s">
        <v>1075</v>
      </c>
      <c r="F105" s="79" t="s">
        <v>545</v>
      </c>
      <c r="G105" s="79" t="s">
        <v>1831</v>
      </c>
      <c r="H105" s="79" t="s">
        <v>1264</v>
      </c>
      <c r="I105" s="79" t="s">
        <v>868</v>
      </c>
      <c r="J105" s="103" t="s">
        <v>1243</v>
      </c>
      <c r="K105" s="103" t="s">
        <v>834</v>
      </c>
      <c r="L105" s="78">
        <v>1.38</v>
      </c>
      <c r="N105" s="103" t="s">
        <v>848</v>
      </c>
      <c r="O105" s="111" t="s">
        <v>572</v>
      </c>
      <c r="P105" s="79">
        <v>2011</v>
      </c>
      <c r="Q105" s="103">
        <v>1</v>
      </c>
      <c r="R105" s="103">
        <v>1.38</v>
      </c>
      <c r="T105" s="103">
        <v>2522.74632070807</v>
      </c>
      <c r="U105" s="79">
        <v>3481.3899225771365</v>
      </c>
      <c r="W105" s="103">
        <v>202.95607073094899</v>
      </c>
      <c r="X105" s="103">
        <v>149.972376254978</v>
      </c>
      <c r="Z105" s="103">
        <v>4711.3290928143533</v>
      </c>
      <c r="AB105" s="103">
        <v>2504.5630775832801</v>
      </c>
      <c r="AC105" s="111">
        <v>1.8810981983174648</v>
      </c>
      <c r="AD105" s="103" t="s">
        <v>1835</v>
      </c>
      <c r="AG105" s="122" t="str">
        <f>VLOOKUP(A105,'Article Matrix'!$B$2:$I$84,7,FALSE)</f>
        <v>Sub-Saharan Africa</v>
      </c>
      <c r="AH105" s="122" t="str">
        <f>VLOOKUP(A105,'Article Matrix'!$B$2:$I$84,8,FALSE)</f>
        <v>Low income</v>
      </c>
      <c r="AI105" s="103" t="str">
        <f t="shared" si="2"/>
        <v>Low Income</v>
      </c>
      <c r="AJ105" s="79" t="str">
        <f t="shared" si="3"/>
        <v>Per Person</v>
      </c>
    </row>
    <row r="106" spans="1:36">
      <c r="A106" s="103" t="s">
        <v>1006</v>
      </c>
      <c r="B106" s="103" t="s">
        <v>1324</v>
      </c>
      <c r="C106" s="103" t="s">
        <v>1008</v>
      </c>
      <c r="D106" s="103">
        <v>2009</v>
      </c>
      <c r="E106" s="79" t="s">
        <v>1007</v>
      </c>
      <c r="F106" s="79" t="s">
        <v>393</v>
      </c>
      <c r="G106" s="79"/>
      <c r="H106" s="103" t="s">
        <v>1264</v>
      </c>
      <c r="I106" s="79" t="s">
        <v>868</v>
      </c>
      <c r="J106" s="103" t="s">
        <v>1306</v>
      </c>
      <c r="K106" s="103" t="s">
        <v>834</v>
      </c>
      <c r="L106" s="105">
        <v>761</v>
      </c>
      <c r="N106" s="103" t="s">
        <v>848</v>
      </c>
      <c r="O106" s="111" t="s">
        <v>393</v>
      </c>
      <c r="P106" s="79">
        <v>2006</v>
      </c>
      <c r="Q106" s="103">
        <v>522.89010961083295</v>
      </c>
      <c r="R106" s="103">
        <v>1.4553727179241984</v>
      </c>
      <c r="T106" s="103">
        <v>522.89010961083295</v>
      </c>
      <c r="U106" s="79">
        <v>761</v>
      </c>
      <c r="W106" s="103">
        <v>126.296030236528</v>
      </c>
      <c r="X106" s="103">
        <v>100</v>
      </c>
      <c r="Z106" s="103">
        <v>961.11279009997804</v>
      </c>
      <c r="AB106" s="103">
        <v>510.52713590196998</v>
      </c>
      <c r="AC106" s="111">
        <v>1.8825890388802531</v>
      </c>
      <c r="AD106" s="103" t="s">
        <v>1835</v>
      </c>
      <c r="AG106" s="122" t="str">
        <f>VLOOKUP(A106,'Article Matrix'!$B$2:$I$84,7,FALSE)</f>
        <v>Sub-Saharan Africa</v>
      </c>
      <c r="AH106" s="122" t="str">
        <f>VLOOKUP(A106,'Article Matrix'!$B$2:$I$84,8,FALSE)</f>
        <v>Low income</v>
      </c>
      <c r="AI106" s="103" t="str">
        <f t="shared" si="2"/>
        <v>Low Income</v>
      </c>
      <c r="AJ106" s="79" t="str">
        <f t="shared" si="3"/>
        <v>Per Person</v>
      </c>
    </row>
    <row r="107" spans="1:36">
      <c r="A107" s="103" t="s">
        <v>976</v>
      </c>
      <c r="B107" s="103" t="s">
        <v>1583</v>
      </c>
      <c r="C107" s="103" t="s">
        <v>980</v>
      </c>
      <c r="D107" s="103">
        <v>2009</v>
      </c>
      <c r="E107" s="79" t="s">
        <v>979</v>
      </c>
      <c r="F107" s="79" t="s">
        <v>349</v>
      </c>
      <c r="G107" s="103" t="s">
        <v>1832</v>
      </c>
      <c r="H107" s="79" t="s">
        <v>1829</v>
      </c>
      <c r="I107" s="103" t="s">
        <v>863</v>
      </c>
      <c r="J107" s="103" t="s">
        <v>987</v>
      </c>
      <c r="K107" s="103" t="s">
        <v>834</v>
      </c>
      <c r="L107" s="105">
        <v>1.31</v>
      </c>
      <c r="N107" s="103" t="s">
        <v>837</v>
      </c>
      <c r="O107" s="111" t="s">
        <v>572</v>
      </c>
      <c r="P107" s="79">
        <v>2008</v>
      </c>
      <c r="Q107" s="103">
        <v>1</v>
      </c>
      <c r="R107" s="103">
        <v>1.31</v>
      </c>
      <c r="T107" s="103">
        <v>69.175319816225993</v>
      </c>
      <c r="U107" s="79">
        <v>90.61966895925606</v>
      </c>
      <c r="W107" s="103">
        <v>224.602657227321</v>
      </c>
      <c r="X107" s="103">
        <v>125.623137048624</v>
      </c>
      <c r="Z107" s="103">
        <v>162.01966392091487</v>
      </c>
      <c r="AB107" s="103">
        <v>84.529601757352907</v>
      </c>
      <c r="AC107" s="111">
        <v>1.9167210131428472</v>
      </c>
      <c r="AD107" s="103" t="s">
        <v>1845</v>
      </c>
      <c r="AG107" s="122" t="str">
        <f>VLOOKUP(A107,'Article Matrix'!$B$2:$I$84,7,FALSE)</f>
        <v>Sub-Saharan Africa</v>
      </c>
      <c r="AH107" s="122" t="str">
        <f>VLOOKUP(A107,'Article Matrix'!$B$2:$I$84,8,FALSE)</f>
        <v>Low income</v>
      </c>
      <c r="AI107" s="103" t="str">
        <f t="shared" si="2"/>
        <v>Low Income</v>
      </c>
      <c r="AJ107" s="79" t="str">
        <f t="shared" si="3"/>
        <v>Per Net Distributed</v>
      </c>
    </row>
    <row r="108" spans="1:36">
      <c r="A108" s="103" t="s">
        <v>976</v>
      </c>
      <c r="B108" s="103" t="s">
        <v>1581</v>
      </c>
      <c r="C108" s="103" t="s">
        <v>980</v>
      </c>
      <c r="D108" s="103">
        <v>2009</v>
      </c>
      <c r="E108" s="79" t="s">
        <v>979</v>
      </c>
      <c r="F108" s="79" t="s">
        <v>349</v>
      </c>
      <c r="G108" s="103" t="s">
        <v>1832</v>
      </c>
      <c r="H108" s="79" t="s">
        <v>1829</v>
      </c>
      <c r="I108" s="103" t="s">
        <v>863</v>
      </c>
      <c r="J108" s="103" t="s">
        <v>986</v>
      </c>
      <c r="K108" s="103" t="s">
        <v>834</v>
      </c>
      <c r="L108" s="105">
        <v>1.37</v>
      </c>
      <c r="N108" s="103" t="s">
        <v>837</v>
      </c>
      <c r="O108" s="111" t="s">
        <v>572</v>
      </c>
      <c r="P108" s="79">
        <v>2008</v>
      </c>
      <c r="Q108" s="103">
        <v>1</v>
      </c>
      <c r="R108" s="103">
        <v>1.37</v>
      </c>
      <c r="T108" s="103">
        <v>69.175319816225993</v>
      </c>
      <c r="U108" s="79">
        <v>94.770188148229622</v>
      </c>
      <c r="W108" s="103">
        <v>224.602657227321</v>
      </c>
      <c r="X108" s="103">
        <v>125.623137048624</v>
      </c>
      <c r="Z108" s="103">
        <v>169.44041188675828</v>
      </c>
      <c r="AB108" s="103">
        <v>84.529601757352907</v>
      </c>
      <c r="AC108" s="111">
        <v>2.0045097618364127</v>
      </c>
      <c r="AD108" s="103" t="s">
        <v>1845</v>
      </c>
      <c r="AG108" s="122" t="str">
        <f>VLOOKUP(A108,'Article Matrix'!$B$2:$I$84,7,FALSE)</f>
        <v>Sub-Saharan Africa</v>
      </c>
      <c r="AH108" s="122" t="str">
        <f>VLOOKUP(A108,'Article Matrix'!$B$2:$I$84,8,FALSE)</f>
        <v>Low income</v>
      </c>
      <c r="AI108" s="103" t="str">
        <f t="shared" si="2"/>
        <v>Low Income</v>
      </c>
      <c r="AJ108" s="79" t="str">
        <f t="shared" si="3"/>
        <v>Per Net Distributed</v>
      </c>
    </row>
    <row r="109" spans="1:36">
      <c r="A109" s="103" t="s">
        <v>996</v>
      </c>
      <c r="B109" s="103" t="s">
        <v>1330</v>
      </c>
      <c r="C109" s="103" t="s">
        <v>1011</v>
      </c>
      <c r="D109" s="103">
        <v>2008</v>
      </c>
      <c r="E109" s="79" t="s">
        <v>997</v>
      </c>
      <c r="F109" s="79" t="s">
        <v>349</v>
      </c>
      <c r="G109" s="79" t="s">
        <v>1831</v>
      </c>
      <c r="H109" s="103" t="s">
        <v>1264</v>
      </c>
      <c r="I109" s="103" t="s">
        <v>868</v>
      </c>
      <c r="J109" s="103" t="s">
        <v>1090</v>
      </c>
      <c r="K109" s="103" t="s">
        <v>834</v>
      </c>
      <c r="L109" s="105">
        <v>1.25</v>
      </c>
      <c r="N109" s="103" t="s">
        <v>848</v>
      </c>
      <c r="O109" s="111" t="s">
        <v>572</v>
      </c>
      <c r="P109" s="79">
        <v>2007</v>
      </c>
      <c r="Q109" s="103">
        <v>1</v>
      </c>
      <c r="R109" s="103">
        <v>1.25</v>
      </c>
      <c r="T109" s="103">
        <v>67.317638124285693</v>
      </c>
      <c r="U109" s="79">
        <v>84.147047655357113</v>
      </c>
      <c r="W109" s="103">
        <v>224.602657227321</v>
      </c>
      <c r="X109" s="103">
        <v>114.453734208171</v>
      </c>
      <c r="Z109" s="103">
        <v>165.12917321554676</v>
      </c>
      <c r="AB109" s="103">
        <v>84.529601757352907</v>
      </c>
      <c r="AC109" s="111">
        <v>1.9535070529441221</v>
      </c>
      <c r="AD109" s="103" t="s">
        <v>1835</v>
      </c>
      <c r="AG109" s="122" t="str">
        <f>VLOOKUP(A109,'Article Matrix'!$B$2:$I$84,7,FALSE)</f>
        <v>Sub-Saharan Africa</v>
      </c>
      <c r="AH109" s="122" t="str">
        <f>VLOOKUP(A109,'Article Matrix'!$B$2:$I$84,8,FALSE)</f>
        <v>Low income</v>
      </c>
      <c r="AI109" s="103" t="str">
        <f t="shared" si="2"/>
        <v>Low Income</v>
      </c>
      <c r="AJ109" s="79" t="str">
        <f t="shared" si="3"/>
        <v>Per Person</v>
      </c>
    </row>
    <row r="110" spans="1:36">
      <c r="A110" s="103" t="s">
        <v>775</v>
      </c>
      <c r="B110" s="103" t="s">
        <v>1376</v>
      </c>
      <c r="C110" s="103" t="s">
        <v>723</v>
      </c>
      <c r="D110" s="103">
        <v>2010</v>
      </c>
      <c r="E110" s="79" t="s">
        <v>680</v>
      </c>
      <c r="F110" s="103" t="s">
        <v>42</v>
      </c>
      <c r="G110" s="103" t="s">
        <v>1833</v>
      </c>
      <c r="H110" s="103" t="s">
        <v>850</v>
      </c>
      <c r="I110" s="103" t="s">
        <v>1309</v>
      </c>
      <c r="J110" s="103" t="s">
        <v>855</v>
      </c>
      <c r="K110" s="92" t="s">
        <v>851</v>
      </c>
      <c r="L110" s="105">
        <v>1.86</v>
      </c>
      <c r="N110" s="103" t="s">
        <v>842</v>
      </c>
      <c r="O110" s="111" t="s">
        <v>572</v>
      </c>
      <c r="P110" s="79">
        <v>2008</v>
      </c>
      <c r="Q110" s="103">
        <v>1</v>
      </c>
      <c r="R110" s="103">
        <v>1.86</v>
      </c>
      <c r="T110" s="103">
        <v>1.05785833333333</v>
      </c>
      <c r="U110" s="103">
        <v>1.9676164999999939</v>
      </c>
      <c r="W110" s="103">
        <v>224.242068249619</v>
      </c>
      <c r="X110" s="103">
        <v>122.81939354868599</v>
      </c>
      <c r="Z110" s="103">
        <v>3.5924488855839622</v>
      </c>
      <c r="AB110" s="103">
        <v>1.7958166666666699</v>
      </c>
      <c r="AC110" s="102">
        <v>2.000454140038769</v>
      </c>
      <c r="AD110" s="103" t="s">
        <v>1841</v>
      </c>
      <c r="AG110" s="122" t="str">
        <f>VLOOKUP(A110,'Article Matrix'!$B$2:$I$84,7,FALSE)</f>
        <v>Sub-Saharan Africa</v>
      </c>
      <c r="AH110" s="122" t="str">
        <f>VLOOKUP(A110,'Article Matrix'!$B$2:$I$84,8,FALSE)</f>
        <v>Lower middle income</v>
      </c>
      <c r="AI110" s="103" t="str">
        <f t="shared" si="2"/>
        <v>Lower Middle Income</v>
      </c>
      <c r="AJ110" s="79" t="str">
        <f t="shared" si="3"/>
        <v>Per Person Treated (Compliant)</v>
      </c>
    </row>
    <row r="111" spans="1:36">
      <c r="A111" s="103" t="s">
        <v>777</v>
      </c>
      <c r="B111" s="103" t="s">
        <v>1464</v>
      </c>
      <c r="C111" s="103" t="s">
        <v>726</v>
      </c>
      <c r="D111" s="103">
        <v>2009</v>
      </c>
      <c r="E111" s="79" t="s">
        <v>682</v>
      </c>
      <c r="F111" s="103" t="s">
        <v>217</v>
      </c>
      <c r="G111" s="103" t="s">
        <v>1832</v>
      </c>
      <c r="H111" s="79" t="s">
        <v>1829</v>
      </c>
      <c r="I111" s="103" t="s">
        <v>863</v>
      </c>
      <c r="J111" s="103" t="s">
        <v>861</v>
      </c>
      <c r="K111" s="103" t="s">
        <v>834</v>
      </c>
      <c r="L111" s="105">
        <v>1.42</v>
      </c>
      <c r="N111" s="103" t="s">
        <v>837</v>
      </c>
      <c r="O111" s="111" t="s">
        <v>572</v>
      </c>
      <c r="P111" s="79">
        <v>2006</v>
      </c>
      <c r="Q111" s="103">
        <v>1</v>
      </c>
      <c r="R111" s="103">
        <v>1.42</v>
      </c>
      <c r="T111" s="103">
        <v>522.89010961083295</v>
      </c>
      <c r="U111" s="103">
        <v>742.50395564738278</v>
      </c>
      <c r="W111" s="103">
        <v>122.729764173619</v>
      </c>
      <c r="X111" s="103">
        <v>100</v>
      </c>
      <c r="Z111" s="103">
        <v>911.27335374582549</v>
      </c>
      <c r="AB111" s="103">
        <v>510.52713590196998</v>
      </c>
      <c r="AC111" s="102">
        <v>1.7849655574837175</v>
      </c>
      <c r="AD111" s="103" t="s">
        <v>1845</v>
      </c>
      <c r="AG111" s="122" t="str">
        <f>VLOOKUP(A111,'Article Matrix'!$B$2:$I$84,7,FALSE)</f>
        <v>Sub-Saharan Africa</v>
      </c>
      <c r="AH111" s="122" t="str">
        <f>VLOOKUP(A111,'Article Matrix'!$B$2:$I$84,8,FALSE)</f>
        <v>Low income</v>
      </c>
      <c r="AI111" s="103" t="str">
        <f t="shared" si="2"/>
        <v>Low Income</v>
      </c>
      <c r="AJ111" s="79" t="str">
        <f t="shared" si="3"/>
        <v>Per Net Distributed</v>
      </c>
    </row>
    <row r="112" spans="1:36">
      <c r="A112" s="103" t="s">
        <v>1027</v>
      </c>
      <c r="B112" s="103" t="s">
        <v>1799</v>
      </c>
      <c r="C112" s="103" t="s">
        <v>1029</v>
      </c>
      <c r="D112" s="103">
        <v>2012</v>
      </c>
      <c r="E112" s="79" t="s">
        <v>1028</v>
      </c>
      <c r="F112" s="79" t="s">
        <v>481</v>
      </c>
      <c r="G112" s="79"/>
      <c r="H112" s="79" t="s">
        <v>950</v>
      </c>
      <c r="I112" s="79" t="s">
        <v>1298</v>
      </c>
      <c r="J112" s="103" t="s">
        <v>1155</v>
      </c>
      <c r="K112" s="103" t="s">
        <v>834</v>
      </c>
      <c r="L112" s="105">
        <v>1.5840000000000001</v>
      </c>
      <c r="N112" s="103" t="s">
        <v>846</v>
      </c>
      <c r="O112" s="111" t="s">
        <v>572</v>
      </c>
      <c r="P112" s="79">
        <v>2009</v>
      </c>
      <c r="Q112" s="103">
        <v>1</v>
      </c>
      <c r="R112" s="103">
        <v>1.5840000000000001</v>
      </c>
      <c r="T112" s="103">
        <v>3385.65</v>
      </c>
      <c r="U112" s="79">
        <v>5362.8696</v>
      </c>
      <c r="W112" s="103">
        <v>214.26197029566001</v>
      </c>
      <c r="X112" s="103">
        <v>128.2125477795</v>
      </c>
      <c r="Z112" s="103">
        <v>8962.1415909373409</v>
      </c>
      <c r="AB112" s="103">
        <v>4344.0376417010802</v>
      </c>
      <c r="AC112" s="111">
        <v>2.0630902239207711</v>
      </c>
      <c r="AD112" s="103" t="s">
        <v>1848</v>
      </c>
      <c r="AG112" s="122" t="str">
        <f>VLOOKUP(A112,'Article Matrix'!$B$2:$I$84,7,FALSE)</f>
        <v>Sub-Saharan Africa</v>
      </c>
      <c r="AH112" s="122" t="str">
        <f>VLOOKUP(A112,'Article Matrix'!$B$2:$I$84,8,FALSE)</f>
        <v>Low income</v>
      </c>
      <c r="AI112" s="103" t="str">
        <f t="shared" si="2"/>
        <v>Low Income</v>
      </c>
      <c r="AJ112" s="79" t="str">
        <f t="shared" si="3"/>
        <v>Per Patient Treated</v>
      </c>
    </row>
    <row r="113" spans="1:36">
      <c r="A113" s="103" t="s">
        <v>794</v>
      </c>
      <c r="B113" s="103" t="s">
        <v>1385</v>
      </c>
      <c r="C113" s="103" t="s">
        <v>742</v>
      </c>
      <c r="D113" s="103">
        <v>2008</v>
      </c>
      <c r="E113" s="79" t="s">
        <v>698</v>
      </c>
      <c r="F113" s="103" t="s">
        <v>524</v>
      </c>
      <c r="H113" s="103" t="s">
        <v>950</v>
      </c>
      <c r="I113" s="79" t="s">
        <v>1298</v>
      </c>
      <c r="J113" s="103" t="s">
        <v>895</v>
      </c>
      <c r="K113" s="103" t="s">
        <v>834</v>
      </c>
      <c r="L113" s="105">
        <v>1.63</v>
      </c>
      <c r="N113" s="103" t="s">
        <v>846</v>
      </c>
      <c r="O113" s="111" t="s">
        <v>572</v>
      </c>
      <c r="P113" s="79">
        <v>2003</v>
      </c>
      <c r="Q113" s="103">
        <v>1</v>
      </c>
      <c r="R113" s="103">
        <v>1.63</v>
      </c>
      <c r="T113" s="103">
        <v>1038.4190065960399</v>
      </c>
      <c r="U113" s="103">
        <v>1692.6229807515449</v>
      </c>
      <c r="W113" s="103">
        <v>197.07182063634701</v>
      </c>
      <c r="X113" s="103">
        <v>86.323590969441398</v>
      </c>
      <c r="Z113" s="103">
        <v>3864.1614502078683</v>
      </c>
      <c r="AB113" s="103">
        <v>1583.00278737484</v>
      </c>
      <c r="AC113" s="111">
        <v>2.4410326254800658</v>
      </c>
      <c r="AD113" s="103" t="s">
        <v>1848</v>
      </c>
      <c r="AG113" s="122" t="str">
        <f>VLOOKUP(A113,'Article Matrix'!$B$2:$I$84,7,FALSE)</f>
        <v>Sub-Saharan Africa</v>
      </c>
      <c r="AH113" s="122" t="str">
        <f>VLOOKUP(A113,'Article Matrix'!$B$2:$I$84,8,FALSE)</f>
        <v>Low income</v>
      </c>
      <c r="AI113" s="103" t="str">
        <f t="shared" si="2"/>
        <v>Low Income</v>
      </c>
      <c r="AJ113" s="79" t="str">
        <f t="shared" si="3"/>
        <v>Per Patient Treated</v>
      </c>
    </row>
    <row r="114" spans="1:36">
      <c r="A114" s="103" t="s">
        <v>1074</v>
      </c>
      <c r="B114" s="103" t="s">
        <v>1735</v>
      </c>
      <c r="C114" s="103" t="s">
        <v>1076</v>
      </c>
      <c r="D114" s="103">
        <v>2011</v>
      </c>
      <c r="E114" s="79" t="s">
        <v>1075</v>
      </c>
      <c r="F114" s="79" t="s">
        <v>545</v>
      </c>
      <c r="G114" s="79" t="s">
        <v>1831</v>
      </c>
      <c r="H114" s="79" t="s">
        <v>832</v>
      </c>
      <c r="I114" s="79" t="s">
        <v>867</v>
      </c>
      <c r="J114" s="103" t="s">
        <v>1236</v>
      </c>
      <c r="K114" s="103" t="s">
        <v>834</v>
      </c>
      <c r="L114" s="78">
        <v>1.53</v>
      </c>
      <c r="N114" s="103" t="s">
        <v>848</v>
      </c>
      <c r="O114" s="111" t="s">
        <v>572</v>
      </c>
      <c r="P114" s="79">
        <v>2011</v>
      </c>
      <c r="Q114" s="103">
        <v>1</v>
      </c>
      <c r="R114" s="103">
        <v>1.53</v>
      </c>
      <c r="T114" s="103">
        <v>2522.74632070807</v>
      </c>
      <c r="U114" s="79">
        <v>3859.8018706833473</v>
      </c>
      <c r="W114" s="103">
        <v>202.95607073094899</v>
      </c>
      <c r="X114" s="103">
        <v>149.972376254978</v>
      </c>
      <c r="Z114" s="103">
        <v>5223.4300811637404</v>
      </c>
      <c r="AB114" s="103">
        <v>2504.5630775832801</v>
      </c>
      <c r="AC114" s="111">
        <v>2.0855653937867551</v>
      </c>
      <c r="AD114" s="103" t="s">
        <v>1835</v>
      </c>
      <c r="AG114" s="122" t="str">
        <f>VLOOKUP(A114,'Article Matrix'!$B$2:$I$84,7,FALSE)</f>
        <v>Sub-Saharan Africa</v>
      </c>
      <c r="AH114" s="122" t="str">
        <f>VLOOKUP(A114,'Article Matrix'!$B$2:$I$84,8,FALSE)</f>
        <v>Low income</v>
      </c>
      <c r="AI114" s="103" t="str">
        <f t="shared" si="2"/>
        <v>Low Income</v>
      </c>
      <c r="AJ114" s="79" t="str">
        <f t="shared" si="3"/>
        <v>Per Person</v>
      </c>
    </row>
    <row r="115" spans="1:36">
      <c r="A115" s="103" t="s">
        <v>1071</v>
      </c>
      <c r="B115" s="103" t="s">
        <v>1733</v>
      </c>
      <c r="C115" s="103" t="s">
        <v>1054</v>
      </c>
      <c r="D115" s="103">
        <v>2013</v>
      </c>
      <c r="E115" s="79" t="s">
        <v>1072</v>
      </c>
      <c r="F115" s="100" t="s">
        <v>524</v>
      </c>
      <c r="G115" s="100"/>
      <c r="H115" s="103" t="s">
        <v>950</v>
      </c>
      <c r="I115" s="103" t="s">
        <v>1298</v>
      </c>
      <c r="J115" s="103" t="s">
        <v>1232</v>
      </c>
      <c r="K115" s="113" t="s">
        <v>834</v>
      </c>
      <c r="L115" s="78">
        <v>1.75</v>
      </c>
      <c r="N115" s="103" t="s">
        <v>846</v>
      </c>
      <c r="O115" s="111" t="s">
        <v>572</v>
      </c>
      <c r="P115" s="79">
        <v>2009</v>
      </c>
      <c r="Q115" s="103">
        <v>1</v>
      </c>
      <c r="R115" s="103">
        <v>1.75</v>
      </c>
      <c r="T115" s="103">
        <v>1320.3120607404101</v>
      </c>
      <c r="U115" s="79">
        <v>2310.5461062957174</v>
      </c>
      <c r="W115" s="103">
        <v>197.07182063634701</v>
      </c>
      <c r="X115" s="103">
        <v>126.584052425018</v>
      </c>
      <c r="Z115" s="103">
        <v>3597.1634586563905</v>
      </c>
      <c r="AB115" s="103">
        <v>1583.00278737484</v>
      </c>
      <c r="AC115" s="111">
        <v>2.2723671034222992</v>
      </c>
      <c r="AD115" s="103" t="s">
        <v>1848</v>
      </c>
      <c r="AG115" s="122" t="str">
        <f>VLOOKUP(A115,'Article Matrix'!$B$2:$I$84,7,FALSE)</f>
        <v>Multiple</v>
      </c>
      <c r="AH115" s="122" t="str">
        <f>VLOOKUP(A115,'Article Matrix'!$B$2:$I$84,8,FALSE)</f>
        <v>Multiple</v>
      </c>
      <c r="AI115" s="103" t="str">
        <f t="shared" si="2"/>
        <v>Multiple</v>
      </c>
      <c r="AJ115" s="79" t="str">
        <f t="shared" si="3"/>
        <v>Per Patient Treated</v>
      </c>
    </row>
    <row r="116" spans="1:36">
      <c r="A116" s="113" t="s">
        <v>1118</v>
      </c>
      <c r="B116" s="103" t="s">
        <v>1790</v>
      </c>
      <c r="C116" s="103" t="s">
        <v>1026</v>
      </c>
      <c r="D116" s="103">
        <v>2012</v>
      </c>
      <c r="E116" s="79" t="s">
        <v>1025</v>
      </c>
      <c r="F116" s="79" t="s">
        <v>524</v>
      </c>
      <c r="G116" s="79"/>
      <c r="H116" s="79" t="s">
        <v>832</v>
      </c>
      <c r="I116" s="103" t="s">
        <v>868</v>
      </c>
      <c r="J116" s="103" t="s">
        <v>1146</v>
      </c>
      <c r="K116" s="103" t="s">
        <v>834</v>
      </c>
      <c r="L116" s="105">
        <v>1.66</v>
      </c>
      <c r="N116" s="103" t="s">
        <v>848</v>
      </c>
      <c r="O116" s="111" t="s">
        <v>572</v>
      </c>
      <c r="P116" s="79">
        <v>2008</v>
      </c>
      <c r="Q116" s="103">
        <v>1</v>
      </c>
      <c r="R116" s="103">
        <v>1.66</v>
      </c>
      <c r="T116" s="103">
        <v>1196.3107092104599</v>
      </c>
      <c r="U116" s="79">
        <v>1985.8757772893632</v>
      </c>
      <c r="W116" s="103">
        <v>197.07182063634701</v>
      </c>
      <c r="X116" s="103">
        <v>114.78590511399599</v>
      </c>
      <c r="Z116" s="103">
        <v>3409.479191712333</v>
      </c>
      <c r="AB116" s="103">
        <v>1583.00278737484</v>
      </c>
      <c r="AC116" s="111">
        <v>2.153804919930947</v>
      </c>
      <c r="AD116" s="103" t="s">
        <v>1835</v>
      </c>
      <c r="AG116" s="122" t="str">
        <f>VLOOKUP(A116,'Article Matrix'!$B$2:$I$84,7,FALSE)</f>
        <v>Multiple</v>
      </c>
      <c r="AH116" s="122" t="str">
        <f>VLOOKUP(A116,'Article Matrix'!$B$2:$I$84,8,FALSE)</f>
        <v>Multiple</v>
      </c>
      <c r="AI116" s="103" t="str">
        <f t="shared" si="2"/>
        <v>Multiple</v>
      </c>
      <c r="AJ116" s="79" t="str">
        <f t="shared" si="3"/>
        <v>Per Person</v>
      </c>
    </row>
    <row r="117" spans="1:36">
      <c r="A117" s="103" t="s">
        <v>975</v>
      </c>
      <c r="B117" s="103" t="s">
        <v>1563</v>
      </c>
      <c r="C117" s="103" t="s">
        <v>980</v>
      </c>
      <c r="D117" s="103">
        <v>2009</v>
      </c>
      <c r="E117" s="79" t="s">
        <v>978</v>
      </c>
      <c r="F117" s="79" t="s">
        <v>524</v>
      </c>
      <c r="G117" s="103" t="s">
        <v>1832</v>
      </c>
      <c r="H117" s="79" t="s">
        <v>1829</v>
      </c>
      <c r="I117" s="103" t="s">
        <v>863</v>
      </c>
      <c r="J117" s="103" t="s">
        <v>983</v>
      </c>
      <c r="K117" s="103" t="s">
        <v>834</v>
      </c>
      <c r="L117" s="105">
        <v>1.43</v>
      </c>
      <c r="N117" s="103" t="s">
        <v>837</v>
      </c>
      <c r="O117" s="111" t="s">
        <v>572</v>
      </c>
      <c r="P117" s="79">
        <v>2006</v>
      </c>
      <c r="Q117" s="103">
        <v>1</v>
      </c>
      <c r="R117" s="103">
        <v>1.43</v>
      </c>
      <c r="T117" s="103">
        <v>1251.89997292515</v>
      </c>
      <c r="U117" s="79">
        <v>1790.2169612829643</v>
      </c>
      <c r="W117" s="103">
        <v>197.07182063634701</v>
      </c>
      <c r="X117" s="103">
        <v>100</v>
      </c>
      <c r="Z117" s="103">
        <v>3528.0131589410253</v>
      </c>
      <c r="AB117" s="103">
        <v>1583.00278737484</v>
      </c>
      <c r="AC117" s="111">
        <v>2.2286841103998798</v>
      </c>
      <c r="AD117" s="103" t="s">
        <v>1845</v>
      </c>
      <c r="AG117" s="122" t="str">
        <f>VLOOKUP(A117,'Article Matrix'!$B$2:$I$84,7,FALSE)</f>
        <v>Sub-Saharan Africa</v>
      </c>
      <c r="AH117" s="122" t="str">
        <f>VLOOKUP(A117,'Article Matrix'!$B$2:$I$84,8,FALSE)</f>
        <v>Low income</v>
      </c>
      <c r="AI117" s="103" t="str">
        <f t="shared" si="2"/>
        <v>Low Income</v>
      </c>
      <c r="AJ117" s="79" t="str">
        <f t="shared" si="3"/>
        <v>Per Net Distributed</v>
      </c>
    </row>
    <row r="118" spans="1:36">
      <c r="A118" s="103" t="s">
        <v>780</v>
      </c>
      <c r="B118" s="103" t="s">
        <v>1607</v>
      </c>
      <c r="C118" s="103" t="s">
        <v>730</v>
      </c>
      <c r="D118" s="103">
        <v>2009</v>
      </c>
      <c r="E118" s="79" t="s">
        <v>684</v>
      </c>
      <c r="F118" s="103" t="s">
        <v>280</v>
      </c>
      <c r="G118" s="79" t="s">
        <v>1832</v>
      </c>
      <c r="H118" s="79" t="s">
        <v>1829</v>
      </c>
      <c r="I118" s="103" t="s">
        <v>863</v>
      </c>
      <c r="J118" s="103" t="s">
        <v>865</v>
      </c>
      <c r="K118" s="103" t="s">
        <v>834</v>
      </c>
      <c r="L118" s="105">
        <v>1.43</v>
      </c>
      <c r="N118" s="103" t="s">
        <v>839</v>
      </c>
      <c r="O118" s="111" t="s">
        <v>572</v>
      </c>
      <c r="P118" s="79">
        <v>2005</v>
      </c>
      <c r="Q118" s="103">
        <v>1</v>
      </c>
      <c r="R118" s="103">
        <v>1.43</v>
      </c>
      <c r="T118" s="103">
        <v>8.6664416666666693</v>
      </c>
      <c r="U118" s="103">
        <v>12.393011583333337</v>
      </c>
      <c r="W118" s="103">
        <v>364.73876224138598</v>
      </c>
      <c r="X118" s="103">
        <v>88.538763952343004</v>
      </c>
      <c r="Z118" s="103">
        <v>51.053476506417191</v>
      </c>
      <c r="AB118" s="103">
        <v>17.704761378267399</v>
      </c>
      <c r="AC118" s="102">
        <v>2.8836015021973327</v>
      </c>
      <c r="AD118" s="103" t="s">
        <v>1846</v>
      </c>
      <c r="AF118" s="103" t="s">
        <v>965</v>
      </c>
      <c r="AG118" s="122" t="str">
        <f>VLOOKUP(A118,'Article Matrix'!$B$2:$I$84,7,FALSE)</f>
        <v>Sub-Saharan Africa</v>
      </c>
      <c r="AH118" s="122" t="str">
        <f>VLOOKUP(A118,'Article Matrix'!$B$2:$I$84,8,FALSE)</f>
        <v>Low income</v>
      </c>
      <c r="AI118" s="103" t="str">
        <f t="shared" si="2"/>
        <v>Low Income</v>
      </c>
      <c r="AJ118" s="79" t="str">
        <f t="shared" si="3"/>
        <v>Per Treated Net Year</v>
      </c>
    </row>
    <row r="119" spans="1:36">
      <c r="A119" s="103" t="s">
        <v>975</v>
      </c>
      <c r="B119" s="103" t="s">
        <v>1564</v>
      </c>
      <c r="C119" s="103" t="s">
        <v>980</v>
      </c>
      <c r="D119" s="103">
        <v>2009</v>
      </c>
      <c r="E119" s="79" t="s">
        <v>978</v>
      </c>
      <c r="F119" s="79" t="s">
        <v>524</v>
      </c>
      <c r="G119" s="103" t="s">
        <v>1832</v>
      </c>
      <c r="H119" s="79" t="s">
        <v>1829</v>
      </c>
      <c r="I119" s="103" t="s">
        <v>863</v>
      </c>
      <c r="J119" s="103" t="s">
        <v>983</v>
      </c>
      <c r="K119" s="103" t="s">
        <v>851</v>
      </c>
      <c r="L119" s="105">
        <v>1.44</v>
      </c>
      <c r="N119" s="103" t="s">
        <v>837</v>
      </c>
      <c r="O119" s="111" t="s">
        <v>572</v>
      </c>
      <c r="P119" s="79">
        <v>2006</v>
      </c>
      <c r="Q119" s="103">
        <v>1</v>
      </c>
      <c r="R119" s="103">
        <v>1.44</v>
      </c>
      <c r="T119" s="103">
        <v>1251.89997292515</v>
      </c>
      <c r="U119" s="79">
        <v>1802.735961012216</v>
      </c>
      <c r="W119" s="103">
        <v>197.07182063634701</v>
      </c>
      <c r="X119" s="103">
        <v>100</v>
      </c>
      <c r="Z119" s="103">
        <v>3552.6845796329208</v>
      </c>
      <c r="AB119" s="103">
        <v>1583.00278737484</v>
      </c>
      <c r="AC119" s="111">
        <v>2.2442693139691099</v>
      </c>
      <c r="AD119" s="103" t="s">
        <v>1845</v>
      </c>
      <c r="AG119" s="122" t="str">
        <f>VLOOKUP(A119,'Article Matrix'!$B$2:$I$84,7,FALSE)</f>
        <v>Sub-Saharan Africa</v>
      </c>
      <c r="AH119" s="122" t="str">
        <f>VLOOKUP(A119,'Article Matrix'!$B$2:$I$84,8,FALSE)</f>
        <v>Low income</v>
      </c>
      <c r="AI119" s="103" t="str">
        <f t="shared" si="2"/>
        <v>Low Income</v>
      </c>
      <c r="AJ119" s="79" t="str">
        <f t="shared" si="3"/>
        <v>Per Net Distributed</v>
      </c>
    </row>
    <row r="120" spans="1:36">
      <c r="A120" s="103" t="s">
        <v>1078</v>
      </c>
      <c r="B120" s="103" t="s">
        <v>1758</v>
      </c>
      <c r="C120" s="103" t="s">
        <v>1080</v>
      </c>
      <c r="D120" s="103">
        <v>2013</v>
      </c>
      <c r="E120" s="79" t="s">
        <v>1079</v>
      </c>
      <c r="F120" s="79" t="s">
        <v>857</v>
      </c>
      <c r="G120" s="79"/>
      <c r="H120" s="79" t="s">
        <v>950</v>
      </c>
      <c r="I120" s="79" t="s">
        <v>1298</v>
      </c>
      <c r="J120" s="103" t="s">
        <v>1303</v>
      </c>
      <c r="K120" s="103" t="s">
        <v>834</v>
      </c>
      <c r="L120" s="78">
        <v>1.96</v>
      </c>
      <c r="N120" s="103" t="s">
        <v>846</v>
      </c>
      <c r="O120" s="111" t="s">
        <v>572</v>
      </c>
      <c r="P120" s="79">
        <v>2007</v>
      </c>
      <c r="Q120" s="103">
        <v>1</v>
      </c>
      <c r="R120" s="103">
        <v>1.96</v>
      </c>
      <c r="T120" s="103" t="e">
        <v>#N/A</v>
      </c>
      <c r="U120" s="79" t="e">
        <v>#N/A</v>
      </c>
      <c r="W120" s="103" t="e">
        <v>#N/A</v>
      </c>
      <c r="X120" s="103" t="e">
        <v>#N/A</v>
      </c>
      <c r="Y120" s="103" t="s">
        <v>599</v>
      </c>
      <c r="Z120" s="103" t="e">
        <v>#N/A</v>
      </c>
      <c r="AB120" s="103" t="e">
        <v>#N/A</v>
      </c>
      <c r="AC120" s="111">
        <v>3.2980204958824979</v>
      </c>
      <c r="AD120" s="103" t="s">
        <v>1848</v>
      </c>
      <c r="AG120" s="122" t="str">
        <f>VLOOKUP(A120,'Article Matrix'!$B$2:$I$84,7,FALSE)</f>
        <v>Multiple</v>
      </c>
      <c r="AH120" s="122" t="str">
        <f>VLOOKUP(A120,'Article Matrix'!$B$2:$I$84,8,FALSE)</f>
        <v>Multiple</v>
      </c>
      <c r="AI120" s="103" t="str">
        <f t="shared" si="2"/>
        <v>Multiple</v>
      </c>
      <c r="AJ120" s="79" t="str">
        <f t="shared" si="3"/>
        <v>Per Patient Treated</v>
      </c>
    </row>
    <row r="121" spans="1:36">
      <c r="A121" s="103" t="s">
        <v>785</v>
      </c>
      <c r="B121" s="103" t="s">
        <v>1348</v>
      </c>
      <c r="C121" s="103" t="s">
        <v>734</v>
      </c>
      <c r="D121" s="103">
        <v>2008</v>
      </c>
      <c r="E121" s="79" t="s">
        <v>689</v>
      </c>
      <c r="F121" s="103" t="s">
        <v>210</v>
      </c>
      <c r="G121" s="79" t="s">
        <v>1832</v>
      </c>
      <c r="H121" s="79" t="s">
        <v>1829</v>
      </c>
      <c r="I121" s="103" t="s">
        <v>880</v>
      </c>
      <c r="J121" s="103" t="s">
        <v>881</v>
      </c>
      <c r="K121" s="103" t="s">
        <v>834</v>
      </c>
      <c r="L121" s="105">
        <v>1.19</v>
      </c>
      <c r="N121" s="103" t="s">
        <v>840</v>
      </c>
      <c r="O121" s="111" t="s">
        <v>572</v>
      </c>
      <c r="P121" s="79">
        <v>2000</v>
      </c>
      <c r="Q121" s="103">
        <v>1</v>
      </c>
      <c r="R121" s="103">
        <v>1.19</v>
      </c>
      <c r="T121" s="103">
        <v>5.1018158333333297</v>
      </c>
      <c r="U121" s="103">
        <v>6.0711608416666616</v>
      </c>
      <c r="W121" s="103">
        <v>181.416935025573</v>
      </c>
      <c r="X121" s="103">
        <v>63.066944646944698</v>
      </c>
      <c r="Z121" s="103">
        <v>17.4641628527949</v>
      </c>
      <c r="AB121" s="103">
        <v>7.6191416666666703</v>
      </c>
      <c r="AC121" s="102">
        <v>2.292143080788176</v>
      </c>
      <c r="AD121" s="103" t="s">
        <v>1844</v>
      </c>
      <c r="AF121" s="103" t="s">
        <v>967</v>
      </c>
      <c r="AG121" s="122" t="str">
        <f>VLOOKUP(A121,'Article Matrix'!$B$2:$I$84,7,FALSE)</f>
        <v>Sub-Saharan Africa</v>
      </c>
      <c r="AH121" s="122" t="str">
        <f>VLOOKUP(A121,'Article Matrix'!$B$2:$I$84,8,FALSE)</f>
        <v>Low income</v>
      </c>
      <c r="AI121" s="103" t="str">
        <f t="shared" si="2"/>
        <v>Low Income</v>
      </c>
      <c r="AJ121" s="79" t="str">
        <f t="shared" si="3"/>
        <v>Per Person Protected</v>
      </c>
    </row>
    <row r="122" spans="1:36">
      <c r="A122" s="103" t="s">
        <v>787</v>
      </c>
      <c r="B122" s="103" t="s">
        <v>1351</v>
      </c>
      <c r="C122" s="103" t="s">
        <v>735</v>
      </c>
      <c r="D122" s="103">
        <v>2008</v>
      </c>
      <c r="E122" s="79" t="s">
        <v>691</v>
      </c>
      <c r="F122" s="103" t="s">
        <v>349</v>
      </c>
      <c r="G122" s="103" t="s">
        <v>1834</v>
      </c>
      <c r="H122" s="103" t="s">
        <v>850</v>
      </c>
      <c r="I122" s="79" t="s">
        <v>1309</v>
      </c>
      <c r="J122" s="103" t="s">
        <v>883</v>
      </c>
      <c r="K122" s="103" t="s">
        <v>834</v>
      </c>
      <c r="L122" s="105">
        <v>1.2</v>
      </c>
      <c r="N122" s="103" t="s">
        <v>842</v>
      </c>
      <c r="O122" s="111" t="s">
        <v>572</v>
      </c>
      <c r="P122" s="79">
        <v>2006</v>
      </c>
      <c r="Q122" s="103">
        <v>1</v>
      </c>
      <c r="R122" s="103">
        <v>1.2</v>
      </c>
      <c r="T122" s="103">
        <v>72.100835017862096</v>
      </c>
      <c r="U122" s="103">
        <v>86.521002021434512</v>
      </c>
      <c r="W122" s="103">
        <v>224.602657227321</v>
      </c>
      <c r="X122" s="103">
        <v>100</v>
      </c>
      <c r="Z122" s="103">
        <v>194.32846959984604</v>
      </c>
      <c r="AB122" s="103">
        <v>84.529601757352907</v>
      </c>
      <c r="AC122" s="111">
        <v>2.2989398454481913</v>
      </c>
      <c r="AD122" s="103" t="s">
        <v>1841</v>
      </c>
      <c r="AG122" s="122" t="str">
        <f>VLOOKUP(A122,'Article Matrix'!$B$2:$I$84,7,FALSE)</f>
        <v>Sub-Saharan Africa</v>
      </c>
      <c r="AH122" s="122" t="str">
        <f>VLOOKUP(A122,'Article Matrix'!$B$2:$I$84,8,FALSE)</f>
        <v>Low income</v>
      </c>
      <c r="AI122" s="103" t="str">
        <f t="shared" si="2"/>
        <v>Low Income</v>
      </c>
      <c r="AJ122" s="79" t="str">
        <f t="shared" si="3"/>
        <v>Per Person Treated (Compliant)</v>
      </c>
    </row>
    <row r="123" spans="1:36">
      <c r="A123" s="103" t="s">
        <v>791</v>
      </c>
      <c r="B123" s="103" t="s">
        <v>1361</v>
      </c>
      <c r="C123" s="103" t="s">
        <v>740</v>
      </c>
      <c r="D123" s="103">
        <v>2008</v>
      </c>
      <c r="E123" s="79" t="s">
        <v>695</v>
      </c>
      <c r="F123" s="103" t="s">
        <v>500</v>
      </c>
      <c r="G123" s="103" t="s">
        <v>1832</v>
      </c>
      <c r="H123" s="79" t="s">
        <v>1829</v>
      </c>
      <c r="I123" s="103" t="s">
        <v>1016</v>
      </c>
      <c r="J123" s="103" t="s">
        <v>891</v>
      </c>
      <c r="K123" s="103" t="s">
        <v>834</v>
      </c>
      <c r="L123" s="105">
        <v>93.69</v>
      </c>
      <c r="N123" s="103" t="s">
        <v>849</v>
      </c>
      <c r="O123" s="111" t="s">
        <v>500</v>
      </c>
      <c r="P123" s="79">
        <v>2001</v>
      </c>
      <c r="Q123" s="103">
        <v>89.383013333333295</v>
      </c>
      <c r="R123" s="103">
        <v>1.0481857402883117</v>
      </c>
      <c r="T123" s="103">
        <v>89.383013333333295</v>
      </c>
      <c r="U123" s="103">
        <v>93.69</v>
      </c>
      <c r="W123" s="103">
        <v>197.01893574081001</v>
      </c>
      <c r="X123" s="103">
        <v>62.6251356149522</v>
      </c>
      <c r="Z123" s="103">
        <v>294.7491276194433</v>
      </c>
      <c r="AB123" s="103">
        <v>127.60335350681</v>
      </c>
      <c r="AC123" s="111">
        <v>2.30988543419208</v>
      </c>
      <c r="AD123" s="103" t="s">
        <v>1847</v>
      </c>
      <c r="AG123" s="122" t="str">
        <f>VLOOKUP(A123,'Article Matrix'!$B$2:$I$84,7,FALSE)</f>
        <v>South Asia</v>
      </c>
      <c r="AH123" s="122" t="str">
        <f>VLOOKUP(A123,'Article Matrix'!$B$2:$I$84,8,FALSE)</f>
        <v>Lower middle income</v>
      </c>
      <c r="AI123" s="103" t="str">
        <f t="shared" si="2"/>
        <v>Lower Middle Income</v>
      </c>
      <c r="AJ123" s="79" t="str">
        <f t="shared" si="3"/>
        <v>Per Intervention</v>
      </c>
    </row>
    <row r="124" spans="1:36">
      <c r="A124" s="103" t="s">
        <v>1071</v>
      </c>
      <c r="B124" s="103" t="s">
        <v>1729</v>
      </c>
      <c r="C124" s="103" t="s">
        <v>1054</v>
      </c>
      <c r="D124" s="103">
        <v>2013</v>
      </c>
      <c r="E124" s="79" t="s">
        <v>1072</v>
      </c>
      <c r="F124" s="100" t="s">
        <v>349</v>
      </c>
      <c r="G124" s="79" t="s">
        <v>1830</v>
      </c>
      <c r="H124" s="103" t="s">
        <v>950</v>
      </c>
      <c r="I124" s="103" t="s">
        <v>1296</v>
      </c>
      <c r="J124" s="103" t="s">
        <v>1233</v>
      </c>
      <c r="K124" s="113" t="s">
        <v>834</v>
      </c>
      <c r="L124" s="78">
        <v>20.86</v>
      </c>
      <c r="N124" s="103" t="s">
        <v>846</v>
      </c>
      <c r="O124" s="111" t="s">
        <v>572</v>
      </c>
      <c r="P124" s="79">
        <v>2009</v>
      </c>
      <c r="Q124" s="103">
        <v>1</v>
      </c>
      <c r="R124" s="103">
        <v>20.86</v>
      </c>
      <c r="T124" s="103">
        <v>77.352012297578995</v>
      </c>
      <c r="U124" s="79">
        <v>1613.5629765274978</v>
      </c>
      <c r="W124" s="103">
        <v>224.602657227321</v>
      </c>
      <c r="X124" s="103">
        <v>158.58641787325899</v>
      </c>
      <c r="Z124" s="103">
        <v>2285.2558055844165</v>
      </c>
      <c r="AB124" s="103">
        <v>84.529601757352907</v>
      </c>
      <c r="AC124" s="111">
        <v>27.034976600793353</v>
      </c>
      <c r="AD124" s="103" t="s">
        <v>1848</v>
      </c>
      <c r="AG124" s="122" t="str">
        <f>VLOOKUP(A124,'Article Matrix'!$B$2:$I$84,7,FALSE)</f>
        <v>Multiple</v>
      </c>
      <c r="AH124" s="122" t="str">
        <f>VLOOKUP(A124,'Article Matrix'!$B$2:$I$84,8,FALSE)</f>
        <v>Multiple</v>
      </c>
      <c r="AI124" s="103" t="str">
        <f t="shared" si="2"/>
        <v>Multiple</v>
      </c>
      <c r="AJ124" s="79" t="str">
        <f t="shared" si="3"/>
        <v>Per Patient Treated</v>
      </c>
    </row>
    <row r="125" spans="1:36">
      <c r="A125" s="103" t="s">
        <v>1006</v>
      </c>
      <c r="B125" s="103" t="s">
        <v>1326</v>
      </c>
      <c r="C125" s="103" t="s">
        <v>1008</v>
      </c>
      <c r="D125" s="103">
        <v>2009</v>
      </c>
      <c r="E125" s="79" t="s">
        <v>1007</v>
      </c>
      <c r="F125" s="79" t="s">
        <v>393</v>
      </c>
      <c r="G125" s="79"/>
      <c r="H125" s="103" t="s">
        <v>1264</v>
      </c>
      <c r="I125" s="79" t="s">
        <v>868</v>
      </c>
      <c r="J125" s="103" t="s">
        <v>1308</v>
      </c>
      <c r="K125" s="103" t="s">
        <v>834</v>
      </c>
      <c r="L125" s="105">
        <v>975</v>
      </c>
      <c r="N125" s="103" t="s">
        <v>848</v>
      </c>
      <c r="O125" s="111" t="s">
        <v>393</v>
      </c>
      <c r="P125" s="79">
        <v>2006</v>
      </c>
      <c r="Q125" s="103">
        <v>522.89010961083295</v>
      </c>
      <c r="R125" s="103">
        <v>1.8646365308490058</v>
      </c>
      <c r="T125" s="103">
        <v>522.89010961083295</v>
      </c>
      <c r="U125" s="79">
        <v>975</v>
      </c>
      <c r="W125" s="103">
        <v>126.296030236528</v>
      </c>
      <c r="X125" s="103">
        <v>100</v>
      </c>
      <c r="Z125" s="103">
        <v>1231.386294806148</v>
      </c>
      <c r="AB125" s="103">
        <v>510.52713590196998</v>
      </c>
      <c r="AC125" s="111">
        <v>2.4119898986967767</v>
      </c>
      <c r="AD125" s="103" t="s">
        <v>1835</v>
      </c>
      <c r="AG125" s="122" t="str">
        <f>VLOOKUP(A125,'Article Matrix'!$B$2:$I$84,7,FALSE)</f>
        <v>Sub-Saharan Africa</v>
      </c>
      <c r="AH125" s="122" t="str">
        <f>VLOOKUP(A125,'Article Matrix'!$B$2:$I$84,8,FALSE)</f>
        <v>Low income</v>
      </c>
      <c r="AI125" s="103" t="str">
        <f t="shared" si="2"/>
        <v>Low Income</v>
      </c>
      <c r="AJ125" s="79" t="str">
        <f t="shared" si="3"/>
        <v>Per Person</v>
      </c>
    </row>
    <row r="126" spans="1:36">
      <c r="A126" s="103" t="s">
        <v>776</v>
      </c>
      <c r="B126" s="103" t="s">
        <v>1435</v>
      </c>
      <c r="C126" s="103" t="s">
        <v>725</v>
      </c>
      <c r="D126" s="103">
        <v>2010</v>
      </c>
      <c r="E126" s="79" t="s">
        <v>681</v>
      </c>
      <c r="F126" s="103" t="s">
        <v>545</v>
      </c>
      <c r="G126" s="79" t="s">
        <v>1832</v>
      </c>
      <c r="H126" s="79" t="s">
        <v>1829</v>
      </c>
      <c r="I126" s="103" t="s">
        <v>863</v>
      </c>
      <c r="J126" s="103" t="s">
        <v>859</v>
      </c>
      <c r="K126" s="103" t="s">
        <v>851</v>
      </c>
      <c r="L126" s="105">
        <v>1.46</v>
      </c>
      <c r="N126" s="103" t="s">
        <v>839</v>
      </c>
      <c r="O126" s="111" t="s">
        <v>572</v>
      </c>
      <c r="P126" s="79">
        <v>2007</v>
      </c>
      <c r="Q126" s="103">
        <v>1</v>
      </c>
      <c r="R126" s="103">
        <v>1.46</v>
      </c>
      <c r="T126" s="103">
        <v>1723.4917723430001</v>
      </c>
      <c r="U126" s="103">
        <v>2516.2979876207801</v>
      </c>
      <c r="W126" s="103">
        <v>202.95607073094899</v>
      </c>
      <c r="X126" s="103">
        <v>107.310676135619</v>
      </c>
      <c r="Z126" s="103">
        <v>4759.0600557794332</v>
      </c>
      <c r="AB126" s="103">
        <v>2504.5630775832801</v>
      </c>
      <c r="AC126" s="102">
        <v>1.9001557989793483</v>
      </c>
      <c r="AD126" s="103" t="s">
        <v>1846</v>
      </c>
      <c r="AG126" s="122" t="str">
        <f>VLOOKUP(A126,'Article Matrix'!$B$2:$I$84,7,FALSE)</f>
        <v>Sub-Saharan Africa</v>
      </c>
      <c r="AH126" s="122" t="str">
        <f>VLOOKUP(A126,'Article Matrix'!$B$2:$I$84,8,FALSE)</f>
        <v>Low income</v>
      </c>
      <c r="AI126" s="103" t="str">
        <f t="shared" si="2"/>
        <v>Low Income</v>
      </c>
      <c r="AJ126" s="79" t="str">
        <f t="shared" si="3"/>
        <v>Per Treated Net Year</v>
      </c>
    </row>
    <row r="127" spans="1:36">
      <c r="A127" s="103" t="s">
        <v>794</v>
      </c>
      <c r="B127" s="103" t="s">
        <v>1384</v>
      </c>
      <c r="C127" s="103" t="s">
        <v>742</v>
      </c>
      <c r="D127" s="103">
        <v>2008</v>
      </c>
      <c r="E127" s="79" t="s">
        <v>698</v>
      </c>
      <c r="F127" s="103" t="s">
        <v>524</v>
      </c>
      <c r="H127" s="103" t="s">
        <v>950</v>
      </c>
      <c r="I127" s="103" t="s">
        <v>1298</v>
      </c>
      <c r="J127" s="103" t="s">
        <v>897</v>
      </c>
      <c r="K127" s="103" t="s">
        <v>834</v>
      </c>
      <c r="L127" s="105">
        <v>1.97</v>
      </c>
      <c r="N127" s="103" t="s">
        <v>846</v>
      </c>
      <c r="O127" s="111" t="s">
        <v>572</v>
      </c>
      <c r="P127" s="79">
        <v>2003</v>
      </c>
      <c r="Q127" s="103">
        <v>1</v>
      </c>
      <c r="R127" s="103">
        <v>1.97</v>
      </c>
      <c r="T127" s="103">
        <v>1038.4190065960399</v>
      </c>
      <c r="U127" s="103">
        <v>2045.6854429941986</v>
      </c>
      <c r="W127" s="103">
        <v>197.07182063634701</v>
      </c>
      <c r="X127" s="103">
        <v>86.323590969441398</v>
      </c>
      <c r="Z127" s="103">
        <v>4670.1828569996942</v>
      </c>
      <c r="AB127" s="103">
        <v>1583.00278737484</v>
      </c>
      <c r="AC127" s="111">
        <v>2.9502050749667061</v>
      </c>
      <c r="AD127" s="103" t="s">
        <v>1848</v>
      </c>
      <c r="AG127" s="122" t="str">
        <f>VLOOKUP(A127,'Article Matrix'!$B$2:$I$84,7,FALSE)</f>
        <v>Sub-Saharan Africa</v>
      </c>
      <c r="AH127" s="122" t="str">
        <f>VLOOKUP(A127,'Article Matrix'!$B$2:$I$84,8,FALSE)</f>
        <v>Low income</v>
      </c>
      <c r="AI127" s="103" t="str">
        <f t="shared" si="2"/>
        <v>Low Income</v>
      </c>
      <c r="AJ127" s="79" t="str">
        <f t="shared" si="3"/>
        <v>Per Patient Treated</v>
      </c>
    </row>
    <row r="128" spans="1:36">
      <c r="A128" s="103" t="s">
        <v>1013</v>
      </c>
      <c r="B128" s="103" t="s">
        <v>1701</v>
      </c>
      <c r="C128" s="103" t="s">
        <v>1015</v>
      </c>
      <c r="D128" s="103">
        <v>2011</v>
      </c>
      <c r="E128" s="79" t="s">
        <v>1014</v>
      </c>
      <c r="F128" s="112" t="s">
        <v>349</v>
      </c>
      <c r="G128" s="79" t="s">
        <v>1832</v>
      </c>
      <c r="H128" s="79" t="s">
        <v>1829</v>
      </c>
      <c r="I128" s="79" t="s">
        <v>1016</v>
      </c>
      <c r="J128" s="103" t="s">
        <v>1109</v>
      </c>
      <c r="K128" s="103" t="s">
        <v>834</v>
      </c>
      <c r="L128" s="105">
        <v>1.33</v>
      </c>
      <c r="N128" s="103" t="s">
        <v>840</v>
      </c>
      <c r="O128" s="111" t="s">
        <v>572</v>
      </c>
      <c r="P128" s="79">
        <v>2006</v>
      </c>
      <c r="Q128" s="103">
        <v>1</v>
      </c>
      <c r="R128" s="103">
        <v>1.33</v>
      </c>
      <c r="T128" s="103">
        <v>72.100835017862096</v>
      </c>
      <c r="U128" s="79">
        <v>95.894110573756592</v>
      </c>
      <c r="W128" s="103">
        <v>224.602657227321</v>
      </c>
      <c r="X128" s="103">
        <v>100</v>
      </c>
      <c r="Z128" s="103">
        <v>215.38072047316271</v>
      </c>
      <c r="AB128" s="103">
        <v>84.529601757352907</v>
      </c>
      <c r="AC128" s="111">
        <v>2.5479916620384122</v>
      </c>
      <c r="AD128" s="103" t="s">
        <v>1844</v>
      </c>
      <c r="AG128" s="122" t="str">
        <f>VLOOKUP(A128,'Article Matrix'!$B$2:$I$84,7,FALSE)</f>
        <v>Multiple</v>
      </c>
      <c r="AH128" s="122" t="str">
        <f>VLOOKUP(A128,'Article Matrix'!$B$2:$I$84,8,FALSE)</f>
        <v>Multiple</v>
      </c>
      <c r="AI128" s="103" t="str">
        <f t="shared" si="2"/>
        <v>Multiple</v>
      </c>
      <c r="AJ128" s="79" t="str">
        <f t="shared" si="3"/>
        <v>Per Person Protected</v>
      </c>
    </row>
    <row r="129" spans="1:36">
      <c r="A129" s="103" t="s">
        <v>999</v>
      </c>
      <c r="B129" s="103" t="s">
        <v>1333</v>
      </c>
      <c r="C129" s="103" t="s">
        <v>1001</v>
      </c>
      <c r="D129" s="103">
        <v>2011</v>
      </c>
      <c r="E129" s="79" t="s">
        <v>1000</v>
      </c>
      <c r="F129" s="79" t="s">
        <v>294</v>
      </c>
      <c r="G129" s="79" t="s">
        <v>1833</v>
      </c>
      <c r="H129" s="79" t="s">
        <v>850</v>
      </c>
      <c r="I129" s="79" t="s">
        <v>1309</v>
      </c>
      <c r="J129" s="103" t="s">
        <v>1087</v>
      </c>
      <c r="K129" s="103" t="s">
        <v>834</v>
      </c>
      <c r="L129" s="78">
        <v>2.97</v>
      </c>
      <c r="N129" s="103" t="s">
        <v>1294</v>
      </c>
      <c r="O129" s="111" t="s">
        <v>572</v>
      </c>
      <c r="P129" s="79">
        <v>2008</v>
      </c>
      <c r="Q129" s="103">
        <v>1</v>
      </c>
      <c r="R129" s="103">
        <v>2.97</v>
      </c>
      <c r="T129" s="103">
        <v>22.192350000000001</v>
      </c>
      <c r="U129" s="79">
        <v>65.911279500000006</v>
      </c>
      <c r="W129" s="103">
        <v>134.784614832454</v>
      </c>
      <c r="X129" s="103">
        <v>107.53199170815</v>
      </c>
      <c r="Z129" s="103">
        <v>82.615659576297091</v>
      </c>
      <c r="AB129" s="103">
        <v>32.077133888621702</v>
      </c>
      <c r="AC129" s="111">
        <v>2.5755312137036737</v>
      </c>
      <c r="AD129" s="103" t="s">
        <v>1839</v>
      </c>
      <c r="AG129" s="122" t="str">
        <f>VLOOKUP(A129,'Article Matrix'!$B$2:$I$84,7,FALSE)</f>
        <v>Sub-Saharan Africa</v>
      </c>
      <c r="AH129" s="122" t="str">
        <f>VLOOKUP(A129,'Article Matrix'!$B$2:$I$84,8,FALSE)</f>
        <v>Low income</v>
      </c>
      <c r="AI129" s="103" t="str">
        <f t="shared" si="2"/>
        <v>Low Income</v>
      </c>
      <c r="AJ129" s="79" t="str">
        <f t="shared" si="3"/>
        <v>Per Child Receiving First Dose Of All Three Treatments</v>
      </c>
    </row>
    <row r="130" spans="1:36">
      <c r="A130" s="103" t="s">
        <v>1013</v>
      </c>
      <c r="B130" s="103" t="s">
        <v>1702</v>
      </c>
      <c r="C130" s="103" t="s">
        <v>1015</v>
      </c>
      <c r="D130" s="103">
        <v>2011</v>
      </c>
      <c r="E130" s="79" t="s">
        <v>1014</v>
      </c>
      <c r="F130" s="112" t="s">
        <v>349</v>
      </c>
      <c r="G130" s="79" t="s">
        <v>1832</v>
      </c>
      <c r="H130" s="79" t="s">
        <v>1829</v>
      </c>
      <c r="I130" s="79" t="s">
        <v>1016</v>
      </c>
      <c r="J130" s="103" t="s">
        <v>1109</v>
      </c>
      <c r="K130" s="103" t="s">
        <v>851</v>
      </c>
      <c r="L130" s="105">
        <v>1.35</v>
      </c>
      <c r="N130" s="103" t="s">
        <v>840</v>
      </c>
      <c r="O130" s="111" t="s">
        <v>572</v>
      </c>
      <c r="P130" s="79">
        <v>2006</v>
      </c>
      <c r="Q130" s="103">
        <v>1</v>
      </c>
      <c r="R130" s="103">
        <v>1.35</v>
      </c>
      <c r="T130" s="103">
        <v>72.100835017862096</v>
      </c>
      <c r="U130" s="79">
        <v>97.336127274113835</v>
      </c>
      <c r="W130" s="103">
        <v>224.602657227321</v>
      </c>
      <c r="X130" s="103">
        <v>100</v>
      </c>
      <c r="Z130" s="103">
        <v>218.61952829982684</v>
      </c>
      <c r="AB130" s="103">
        <v>84.529601757352907</v>
      </c>
      <c r="AC130" s="111">
        <v>2.5863073261292158</v>
      </c>
      <c r="AD130" s="103" t="s">
        <v>1844</v>
      </c>
      <c r="AG130" s="122" t="str">
        <f>VLOOKUP(A130,'Article Matrix'!$B$2:$I$84,7,FALSE)</f>
        <v>Multiple</v>
      </c>
      <c r="AH130" s="122" t="str">
        <f>VLOOKUP(A130,'Article Matrix'!$B$2:$I$84,8,FALSE)</f>
        <v>Multiple</v>
      </c>
      <c r="AI130" s="103" t="str">
        <f t="shared" ref="AI130:AI193" si="4">PROPER(AH130)</f>
        <v>Multiple</v>
      </c>
      <c r="AJ130" s="79" t="str">
        <f t="shared" ref="AJ130:AJ193" si="5">PROPER(N130)</f>
        <v>Per Person Protected</v>
      </c>
    </row>
    <row r="131" spans="1:36">
      <c r="A131" s="103" t="s">
        <v>780</v>
      </c>
      <c r="B131" s="103" t="s">
        <v>1604</v>
      </c>
      <c r="C131" s="103" t="s">
        <v>730</v>
      </c>
      <c r="D131" s="103">
        <v>2009</v>
      </c>
      <c r="E131" s="79" t="s">
        <v>684</v>
      </c>
      <c r="F131" s="103" t="s">
        <v>280</v>
      </c>
      <c r="G131" s="103" t="s">
        <v>1832</v>
      </c>
      <c r="H131" s="79" t="s">
        <v>1829</v>
      </c>
      <c r="I131" s="103" t="s">
        <v>863</v>
      </c>
      <c r="J131" s="103" t="s">
        <v>865</v>
      </c>
      <c r="K131" s="103" t="s">
        <v>851</v>
      </c>
      <c r="L131" s="105">
        <v>1.46</v>
      </c>
      <c r="N131" s="103" t="s">
        <v>837</v>
      </c>
      <c r="O131" s="111" t="s">
        <v>572</v>
      </c>
      <c r="P131" s="79">
        <v>2005</v>
      </c>
      <c r="Q131" s="103">
        <v>1</v>
      </c>
      <c r="R131" s="103">
        <v>1.46</v>
      </c>
      <c r="T131" s="103">
        <v>8.6664416666666693</v>
      </c>
      <c r="U131" s="103">
        <v>12.653004833333338</v>
      </c>
      <c r="W131" s="103">
        <v>364.73876224138598</v>
      </c>
      <c r="X131" s="103">
        <v>88.538763952343004</v>
      </c>
      <c r="Z131" s="103">
        <v>52.12452846109727</v>
      </c>
      <c r="AB131" s="103">
        <v>17.704761378267399</v>
      </c>
      <c r="AC131" s="102">
        <v>2.9440966386070668</v>
      </c>
      <c r="AD131" s="103" t="s">
        <v>1845</v>
      </c>
      <c r="AF131" s="103" t="s">
        <v>965</v>
      </c>
      <c r="AG131" s="122" t="str">
        <f>VLOOKUP(A131,'Article Matrix'!$B$2:$I$84,7,FALSE)</f>
        <v>Sub-Saharan Africa</v>
      </c>
      <c r="AH131" s="122" t="str">
        <f>VLOOKUP(A131,'Article Matrix'!$B$2:$I$84,8,FALSE)</f>
        <v>Low income</v>
      </c>
      <c r="AI131" s="103" t="str">
        <f t="shared" si="4"/>
        <v>Low Income</v>
      </c>
      <c r="AJ131" s="79" t="str">
        <f t="shared" si="5"/>
        <v>Per Net Distributed</v>
      </c>
    </row>
    <row r="132" spans="1:36">
      <c r="A132" s="103" t="s">
        <v>778</v>
      </c>
      <c r="B132" s="103" t="s">
        <v>1522</v>
      </c>
      <c r="C132" s="103" t="s">
        <v>727</v>
      </c>
      <c r="D132" s="103">
        <v>2009</v>
      </c>
      <c r="E132" s="79" t="s">
        <v>683</v>
      </c>
      <c r="F132" s="103" t="s">
        <v>244</v>
      </c>
      <c r="G132" s="103" t="s">
        <v>1832</v>
      </c>
      <c r="H132" s="79" t="s">
        <v>1829</v>
      </c>
      <c r="I132" s="103" t="s">
        <v>863</v>
      </c>
      <c r="J132" s="103" t="s">
        <v>861</v>
      </c>
      <c r="K132" s="103" t="s">
        <v>834</v>
      </c>
      <c r="L132" s="105">
        <v>1.52</v>
      </c>
      <c r="N132" s="103" t="s">
        <v>837</v>
      </c>
      <c r="O132" s="111" t="s">
        <v>572</v>
      </c>
      <c r="P132" s="79">
        <v>2005</v>
      </c>
      <c r="Q132" s="103">
        <v>1</v>
      </c>
      <c r="R132" s="103">
        <v>1.52</v>
      </c>
      <c r="T132" s="103">
        <v>527.46814284000004</v>
      </c>
      <c r="U132" s="103">
        <v>801.75157711680004</v>
      </c>
      <c r="W132" s="103">
        <v>136.62532253500001</v>
      </c>
      <c r="X132" s="103">
        <v>96.998394277789998</v>
      </c>
      <c r="Z132" s="103">
        <v>1129.2925891414404</v>
      </c>
      <c r="AB132" s="103">
        <v>510.52713590196998</v>
      </c>
      <c r="AC132" s="102">
        <v>2.2120128583297953</v>
      </c>
      <c r="AD132" s="103" t="s">
        <v>1845</v>
      </c>
      <c r="AG132" s="122" t="str">
        <f>VLOOKUP(A132,'Article Matrix'!$B$2:$I$84,7,FALSE)</f>
        <v>Sub-Saharan Africa</v>
      </c>
      <c r="AH132" s="122" t="str">
        <f>VLOOKUP(A132,'Article Matrix'!$B$2:$I$84,8,FALSE)</f>
        <v>Low income</v>
      </c>
      <c r="AI132" s="103" t="str">
        <f t="shared" si="4"/>
        <v>Low Income</v>
      </c>
      <c r="AJ132" s="79" t="str">
        <f t="shared" si="5"/>
        <v>Per Net Distributed</v>
      </c>
    </row>
    <row r="133" spans="1:36">
      <c r="A133" s="103" t="s">
        <v>823</v>
      </c>
      <c r="B133" s="103" t="s">
        <v>1534</v>
      </c>
      <c r="C133" s="103" t="s">
        <v>769</v>
      </c>
      <c r="D133" s="103">
        <v>2011</v>
      </c>
      <c r="E133" s="79" t="s">
        <v>765</v>
      </c>
      <c r="F133" s="103" t="s">
        <v>280</v>
      </c>
      <c r="H133" s="103" t="s">
        <v>1264</v>
      </c>
      <c r="I133" s="103" t="s">
        <v>868</v>
      </c>
      <c r="J133" s="113" t="s">
        <v>943</v>
      </c>
      <c r="K133" s="103" t="s">
        <v>834</v>
      </c>
      <c r="L133" s="94">
        <v>1.69</v>
      </c>
      <c r="N133" s="103" t="s">
        <v>848</v>
      </c>
      <c r="O133" s="111" t="s">
        <v>572</v>
      </c>
      <c r="P133" s="79">
        <v>2007</v>
      </c>
      <c r="Q133" s="103">
        <v>1</v>
      </c>
      <c r="R133" s="103">
        <v>1.69</v>
      </c>
      <c r="T133" s="103">
        <v>8.9659499999999994</v>
      </c>
      <c r="U133" s="103">
        <v>15.152455499999999</v>
      </c>
      <c r="W133" s="103">
        <v>364.73876224138598</v>
      </c>
      <c r="X133" s="103">
        <v>112.31</v>
      </c>
      <c r="Z133" s="103">
        <v>49.209223256946672</v>
      </c>
      <c r="AB133" s="103">
        <v>17.704761378267399</v>
      </c>
      <c r="AC133" s="111">
        <v>2.7794344247616358</v>
      </c>
      <c r="AD133" s="103" t="s">
        <v>1835</v>
      </c>
      <c r="AG133" s="122" t="str">
        <f>VLOOKUP(A133,'Article Matrix'!$B$2:$I$84,7,FALSE)</f>
        <v>Sub-Saharan Africa</v>
      </c>
      <c r="AH133" s="122" t="str">
        <f>VLOOKUP(A133,'Article Matrix'!$B$2:$I$84,8,FALSE)</f>
        <v>Low income</v>
      </c>
      <c r="AI133" s="103" t="str">
        <f t="shared" si="4"/>
        <v>Low Income</v>
      </c>
      <c r="AJ133" s="79" t="str">
        <f t="shared" si="5"/>
        <v>Per Person</v>
      </c>
    </row>
    <row r="134" spans="1:36">
      <c r="A134" s="103" t="s">
        <v>802</v>
      </c>
      <c r="B134" s="103" t="s">
        <v>1437</v>
      </c>
      <c r="C134" s="103" t="s">
        <v>748</v>
      </c>
      <c r="D134" s="103">
        <v>2004</v>
      </c>
      <c r="E134" s="79" t="s">
        <v>706</v>
      </c>
      <c r="F134" s="103" t="s">
        <v>37</v>
      </c>
      <c r="G134" s="79" t="s">
        <v>1832</v>
      </c>
      <c r="H134" s="79" t="s">
        <v>1829</v>
      </c>
      <c r="I134" s="103" t="s">
        <v>863</v>
      </c>
      <c r="J134" s="103" t="s">
        <v>912</v>
      </c>
      <c r="K134" s="103" t="s">
        <v>834</v>
      </c>
      <c r="L134" s="105">
        <v>1.55</v>
      </c>
      <c r="N134" s="103" t="s">
        <v>840</v>
      </c>
      <c r="O134" s="111" t="s">
        <v>572</v>
      </c>
      <c r="P134" s="79">
        <v>1997</v>
      </c>
      <c r="Q134" s="103">
        <v>1</v>
      </c>
      <c r="R134" s="103">
        <v>1.55</v>
      </c>
      <c r="T134" s="103">
        <v>36.313285833333303</v>
      </c>
      <c r="U134" s="103">
        <v>56.285593041666623</v>
      </c>
      <c r="W134" s="103">
        <v>180.76631971933301</v>
      </c>
      <c r="X134" s="103">
        <v>62.282338308457597</v>
      </c>
      <c r="Z134" s="103">
        <v>163.36155294896062</v>
      </c>
      <c r="AB134" s="103">
        <v>53.437233333333303</v>
      </c>
      <c r="AC134" s="111">
        <v>3.0570735563710083</v>
      </c>
      <c r="AD134" s="103" t="s">
        <v>1844</v>
      </c>
      <c r="AG134" s="122" t="str">
        <f>VLOOKUP(A134,'Article Matrix'!$B$2:$I$84,7,FALSE)</f>
        <v>South Asia</v>
      </c>
      <c r="AH134" s="122" t="str">
        <f>VLOOKUP(A134,'Article Matrix'!$B$2:$I$84,8,FALSE)</f>
        <v>Lower middle income</v>
      </c>
      <c r="AI134" s="103" t="str">
        <f t="shared" si="4"/>
        <v>Lower Middle Income</v>
      </c>
      <c r="AJ134" s="79" t="str">
        <f t="shared" si="5"/>
        <v>Per Person Protected</v>
      </c>
    </row>
    <row r="135" spans="1:36">
      <c r="A135" s="103" t="s">
        <v>1013</v>
      </c>
      <c r="B135" s="103" t="s">
        <v>1703</v>
      </c>
      <c r="C135" s="103" t="s">
        <v>1015</v>
      </c>
      <c r="D135" s="103">
        <v>2011</v>
      </c>
      <c r="E135" s="79" t="s">
        <v>1014</v>
      </c>
      <c r="F135" s="112" t="s">
        <v>349</v>
      </c>
      <c r="G135" s="79" t="s">
        <v>1832</v>
      </c>
      <c r="H135" s="79" t="s">
        <v>1829</v>
      </c>
      <c r="I135" s="79" t="s">
        <v>1016</v>
      </c>
      <c r="J135" s="103" t="s">
        <v>1110</v>
      </c>
      <c r="K135" s="103" t="s">
        <v>834</v>
      </c>
      <c r="L135" s="105">
        <v>1.48</v>
      </c>
      <c r="N135" s="103" t="s">
        <v>840</v>
      </c>
      <c r="O135" s="111" t="s">
        <v>572</v>
      </c>
      <c r="P135" s="79">
        <v>2006</v>
      </c>
      <c r="Q135" s="103">
        <v>1</v>
      </c>
      <c r="R135" s="103">
        <v>1.48</v>
      </c>
      <c r="T135" s="103">
        <v>72.100835017862096</v>
      </c>
      <c r="U135" s="79">
        <v>106.7092358264359</v>
      </c>
      <c r="W135" s="103">
        <v>224.602657227321</v>
      </c>
      <c r="X135" s="103">
        <v>100</v>
      </c>
      <c r="Z135" s="103">
        <v>239.67177917314348</v>
      </c>
      <c r="AB135" s="103">
        <v>84.529601757352907</v>
      </c>
      <c r="AC135" s="111">
        <v>2.8353591427194362</v>
      </c>
      <c r="AD135" s="103" t="s">
        <v>1844</v>
      </c>
      <c r="AG135" s="122" t="str">
        <f>VLOOKUP(A135,'Article Matrix'!$B$2:$I$84,7,FALSE)</f>
        <v>Multiple</v>
      </c>
      <c r="AH135" s="122" t="str">
        <f>VLOOKUP(A135,'Article Matrix'!$B$2:$I$84,8,FALSE)</f>
        <v>Multiple</v>
      </c>
      <c r="AI135" s="103" t="str">
        <f t="shared" si="4"/>
        <v>Multiple</v>
      </c>
      <c r="AJ135" s="79" t="str">
        <f t="shared" si="5"/>
        <v>Per Person Protected</v>
      </c>
    </row>
    <row r="136" spans="1:36">
      <c r="A136" s="103" t="s">
        <v>1013</v>
      </c>
      <c r="B136" s="103" t="s">
        <v>1704</v>
      </c>
      <c r="C136" s="103" t="s">
        <v>1015</v>
      </c>
      <c r="D136" s="103">
        <v>2011</v>
      </c>
      <c r="E136" s="79" t="s">
        <v>1014</v>
      </c>
      <c r="F136" s="112" t="s">
        <v>349</v>
      </c>
      <c r="G136" s="79" t="s">
        <v>1832</v>
      </c>
      <c r="H136" s="79" t="s">
        <v>1829</v>
      </c>
      <c r="I136" s="79" t="s">
        <v>1016</v>
      </c>
      <c r="J136" s="103" t="s">
        <v>1110</v>
      </c>
      <c r="K136" s="103" t="s">
        <v>851</v>
      </c>
      <c r="L136" s="105">
        <v>1.5</v>
      </c>
      <c r="N136" s="103" t="s">
        <v>840</v>
      </c>
      <c r="O136" s="111" t="s">
        <v>572</v>
      </c>
      <c r="P136" s="79">
        <v>2006</v>
      </c>
      <c r="Q136" s="103">
        <v>1</v>
      </c>
      <c r="R136" s="103">
        <v>1.5</v>
      </c>
      <c r="T136" s="103">
        <v>72.100835017862096</v>
      </c>
      <c r="U136" s="79">
        <v>108.15125252679314</v>
      </c>
      <c r="W136" s="103">
        <v>224.602657227321</v>
      </c>
      <c r="X136" s="103">
        <v>100</v>
      </c>
      <c r="Z136" s="103">
        <v>242.91058699980758</v>
      </c>
      <c r="AB136" s="103">
        <v>84.529601757352907</v>
      </c>
      <c r="AC136" s="111">
        <v>2.8736748068102393</v>
      </c>
      <c r="AD136" s="103" t="s">
        <v>1844</v>
      </c>
      <c r="AG136" s="122" t="str">
        <f>VLOOKUP(A136,'Article Matrix'!$B$2:$I$84,7,FALSE)</f>
        <v>Multiple</v>
      </c>
      <c r="AH136" s="122" t="str">
        <f>VLOOKUP(A136,'Article Matrix'!$B$2:$I$84,8,FALSE)</f>
        <v>Multiple</v>
      </c>
      <c r="AI136" s="103" t="str">
        <f t="shared" si="4"/>
        <v>Multiple</v>
      </c>
      <c r="AJ136" s="79" t="str">
        <f t="shared" si="5"/>
        <v>Per Person Protected</v>
      </c>
    </row>
    <row r="137" spans="1:36">
      <c r="A137" s="103" t="s">
        <v>1040</v>
      </c>
      <c r="B137" s="103" t="s">
        <v>1677</v>
      </c>
      <c r="C137" s="103" t="s">
        <v>1042</v>
      </c>
      <c r="D137" s="103">
        <v>2012</v>
      </c>
      <c r="E137" s="79" t="s">
        <v>1041</v>
      </c>
      <c r="F137" s="79" t="s">
        <v>545</v>
      </c>
      <c r="G137" s="79" t="s">
        <v>1832</v>
      </c>
      <c r="H137" s="79" t="s">
        <v>1829</v>
      </c>
      <c r="I137" s="103" t="s">
        <v>863</v>
      </c>
      <c r="J137" s="103" t="s">
        <v>1262</v>
      </c>
      <c r="K137" s="103" t="s">
        <v>834</v>
      </c>
      <c r="L137" s="78">
        <v>1.71</v>
      </c>
      <c r="N137" s="103" t="s">
        <v>840</v>
      </c>
      <c r="O137" s="111" t="s">
        <v>572</v>
      </c>
      <c r="P137" s="79">
        <v>2005</v>
      </c>
      <c r="Q137" s="103">
        <v>1</v>
      </c>
      <c r="R137" s="103">
        <v>1.71</v>
      </c>
      <c r="T137" s="103">
        <v>1780.6657768939399</v>
      </c>
      <c r="U137" s="79">
        <v>3044.938478488637</v>
      </c>
      <c r="W137" s="103">
        <v>202.95607073094899</v>
      </c>
      <c r="X137" s="103">
        <v>92.2094738207972</v>
      </c>
      <c r="Z137" s="103">
        <v>6702.009279573017</v>
      </c>
      <c r="AB137" s="103">
        <v>2504.5630775832801</v>
      </c>
      <c r="AC137" s="111">
        <v>2.6759195404413472</v>
      </c>
      <c r="AD137" s="103" t="s">
        <v>1844</v>
      </c>
      <c r="AG137" s="122" t="str">
        <f>VLOOKUP(A137,'Article Matrix'!$B$2:$I$84,7,FALSE)</f>
        <v>Sub-Saharan Africa</v>
      </c>
      <c r="AH137" s="122" t="str">
        <f>VLOOKUP(A137,'Article Matrix'!$B$2:$I$84,8,FALSE)</f>
        <v>Low income</v>
      </c>
      <c r="AI137" s="103" t="str">
        <f t="shared" si="4"/>
        <v>Low Income</v>
      </c>
      <c r="AJ137" s="79" t="str">
        <f t="shared" si="5"/>
        <v>Per Person Protected</v>
      </c>
    </row>
    <row r="138" spans="1:36">
      <c r="A138" s="103" t="s">
        <v>818</v>
      </c>
      <c r="B138" s="103" t="s">
        <v>1495</v>
      </c>
      <c r="C138" s="103" t="s">
        <v>760</v>
      </c>
      <c r="D138" s="103">
        <v>2007</v>
      </c>
      <c r="E138" s="79" t="s">
        <v>758</v>
      </c>
      <c r="F138" s="103" t="s">
        <v>524</v>
      </c>
      <c r="G138" s="103" t="s">
        <v>1832</v>
      </c>
      <c r="H138" s="79" t="s">
        <v>1829</v>
      </c>
      <c r="I138" s="103" t="s">
        <v>863</v>
      </c>
      <c r="J138" s="103" t="s">
        <v>934</v>
      </c>
      <c r="K138" s="103" t="s">
        <v>851</v>
      </c>
      <c r="L138" s="105">
        <v>1.79</v>
      </c>
      <c r="N138" s="103" t="s">
        <v>837</v>
      </c>
      <c r="O138" s="111" t="s">
        <v>572</v>
      </c>
      <c r="P138" s="79">
        <v>2005</v>
      </c>
      <c r="Q138" s="103">
        <v>1</v>
      </c>
      <c r="R138" s="103">
        <v>1.79</v>
      </c>
      <c r="T138" s="103">
        <v>1128.9341791619199</v>
      </c>
      <c r="U138" s="103">
        <v>2020.7921806998368</v>
      </c>
      <c r="W138" s="103">
        <v>197.07182063634701</v>
      </c>
      <c r="X138" s="103">
        <v>95.206749465219204</v>
      </c>
      <c r="Z138" s="103">
        <v>4182.9092623700562</v>
      </c>
      <c r="AB138" s="103">
        <v>1583.00278737484</v>
      </c>
      <c r="AC138" s="111">
        <v>2.642389069514369</v>
      </c>
      <c r="AD138" s="103" t="s">
        <v>1845</v>
      </c>
      <c r="AG138" s="122" t="str">
        <f>VLOOKUP(A138,'Article Matrix'!$B$2:$I$84,7,FALSE)</f>
        <v>Multiple</v>
      </c>
      <c r="AH138" s="122" t="str">
        <f>VLOOKUP(A138,'Article Matrix'!$B$2:$I$84,8,FALSE)</f>
        <v>Multiple</v>
      </c>
      <c r="AI138" s="103" t="str">
        <f t="shared" si="4"/>
        <v>Multiple</v>
      </c>
      <c r="AJ138" s="79" t="str">
        <f t="shared" si="5"/>
        <v>Per Net Distributed</v>
      </c>
    </row>
    <row r="139" spans="1:36">
      <c r="A139" s="103" t="s">
        <v>818</v>
      </c>
      <c r="B139" s="103" t="s">
        <v>1494</v>
      </c>
      <c r="C139" s="103" t="s">
        <v>760</v>
      </c>
      <c r="D139" s="103">
        <v>2007</v>
      </c>
      <c r="E139" s="79" t="s">
        <v>758</v>
      </c>
      <c r="F139" s="103" t="s">
        <v>524</v>
      </c>
      <c r="G139" s="103" t="s">
        <v>1832</v>
      </c>
      <c r="H139" s="79" t="s">
        <v>1829</v>
      </c>
      <c r="I139" s="103" t="s">
        <v>863</v>
      </c>
      <c r="J139" s="103" t="s">
        <v>934</v>
      </c>
      <c r="K139" s="103" t="s">
        <v>834</v>
      </c>
      <c r="L139" s="105">
        <v>1.89</v>
      </c>
      <c r="N139" s="103" t="s">
        <v>837</v>
      </c>
      <c r="O139" s="111" t="s">
        <v>572</v>
      </c>
      <c r="P139" s="79">
        <v>2005</v>
      </c>
      <c r="Q139" s="103">
        <v>1</v>
      </c>
      <c r="R139" s="103">
        <v>1.89</v>
      </c>
      <c r="T139" s="103">
        <v>1128.9341791619199</v>
      </c>
      <c r="U139" s="103">
        <v>2133.6855986160285</v>
      </c>
      <c r="W139" s="103">
        <v>197.07182063634701</v>
      </c>
      <c r="X139" s="103">
        <v>95.206749465219204</v>
      </c>
      <c r="Z139" s="103">
        <v>4416.5913440667064</v>
      </c>
      <c r="AB139" s="103">
        <v>1583.00278737484</v>
      </c>
      <c r="AC139" s="111">
        <v>2.7900085706045568</v>
      </c>
      <c r="AD139" s="103" t="s">
        <v>1845</v>
      </c>
      <c r="AG139" s="122" t="str">
        <f>VLOOKUP(A139,'Article Matrix'!$B$2:$I$84,7,FALSE)</f>
        <v>Multiple</v>
      </c>
      <c r="AH139" s="122" t="str">
        <f>VLOOKUP(A139,'Article Matrix'!$B$2:$I$84,8,FALSE)</f>
        <v>Multiple</v>
      </c>
      <c r="AI139" s="103" t="str">
        <f t="shared" si="4"/>
        <v>Multiple</v>
      </c>
      <c r="AJ139" s="79" t="str">
        <f t="shared" si="5"/>
        <v>Per Net Distributed</v>
      </c>
    </row>
    <row r="140" spans="1:36">
      <c r="A140" s="103" t="s">
        <v>775</v>
      </c>
      <c r="B140" s="103" t="s">
        <v>1373</v>
      </c>
      <c r="C140" s="103" t="s">
        <v>723</v>
      </c>
      <c r="D140" s="103">
        <v>2010</v>
      </c>
      <c r="E140" s="79" t="s">
        <v>680</v>
      </c>
      <c r="F140" s="103" t="s">
        <v>42</v>
      </c>
      <c r="G140" s="103" t="s">
        <v>1833</v>
      </c>
      <c r="H140" s="103" t="s">
        <v>850</v>
      </c>
      <c r="I140" s="103" t="s">
        <v>1309</v>
      </c>
      <c r="J140" s="103" t="s">
        <v>854</v>
      </c>
      <c r="K140" s="103" t="s">
        <v>851</v>
      </c>
      <c r="L140" s="105">
        <v>2.69</v>
      </c>
      <c r="N140" s="103" t="s">
        <v>842</v>
      </c>
      <c r="O140" s="111" t="s">
        <v>572</v>
      </c>
      <c r="P140" s="79">
        <v>2008</v>
      </c>
      <c r="Q140" s="103">
        <v>1</v>
      </c>
      <c r="R140" s="103">
        <v>2.69</v>
      </c>
      <c r="T140" s="103">
        <v>1.05785833333333</v>
      </c>
      <c r="U140" s="103">
        <v>2.8456389166666578</v>
      </c>
      <c r="W140" s="103">
        <v>224.242068249619</v>
      </c>
      <c r="X140" s="103">
        <v>122.81939354868599</v>
      </c>
      <c r="Z140" s="103">
        <v>5.1955309151725046</v>
      </c>
      <c r="AB140" s="103">
        <v>1.7958166666666699</v>
      </c>
      <c r="AC140" s="102">
        <v>2.8931299122066072</v>
      </c>
      <c r="AD140" s="103" t="s">
        <v>1841</v>
      </c>
      <c r="AG140" s="122" t="str">
        <f>VLOOKUP(A140,'Article Matrix'!$B$2:$I$84,7,FALSE)</f>
        <v>Sub-Saharan Africa</v>
      </c>
      <c r="AH140" s="122" t="str">
        <f>VLOOKUP(A140,'Article Matrix'!$B$2:$I$84,8,FALSE)</f>
        <v>Lower middle income</v>
      </c>
      <c r="AI140" s="103" t="str">
        <f t="shared" si="4"/>
        <v>Lower Middle Income</v>
      </c>
      <c r="AJ140" s="79" t="str">
        <f t="shared" si="5"/>
        <v>Per Person Treated (Compliant)</v>
      </c>
    </row>
    <row r="141" spans="1:36">
      <c r="A141" s="103" t="s">
        <v>976</v>
      </c>
      <c r="B141" s="103" t="s">
        <v>1582</v>
      </c>
      <c r="C141" s="103" t="s">
        <v>980</v>
      </c>
      <c r="D141" s="103">
        <v>2009</v>
      </c>
      <c r="E141" s="79" t="s">
        <v>979</v>
      </c>
      <c r="F141" s="79" t="s">
        <v>349</v>
      </c>
      <c r="G141" s="103" t="s">
        <v>1832</v>
      </c>
      <c r="H141" s="79" t="s">
        <v>1829</v>
      </c>
      <c r="I141" s="103" t="s">
        <v>863</v>
      </c>
      <c r="J141" s="103" t="s">
        <v>986</v>
      </c>
      <c r="K141" s="103" t="s">
        <v>851</v>
      </c>
      <c r="L141" s="105">
        <v>1.97</v>
      </c>
      <c r="N141" s="103" t="s">
        <v>837</v>
      </c>
      <c r="O141" s="111" t="s">
        <v>572</v>
      </c>
      <c r="P141" s="79">
        <v>2008</v>
      </c>
      <c r="Q141" s="103">
        <v>1</v>
      </c>
      <c r="R141" s="103">
        <v>1.97</v>
      </c>
      <c r="T141" s="103">
        <v>69.175319816225993</v>
      </c>
      <c r="U141" s="79">
        <v>136.27538003796519</v>
      </c>
      <c r="W141" s="103">
        <v>224.602657227321</v>
      </c>
      <c r="X141" s="103">
        <v>125.623137048624</v>
      </c>
      <c r="Z141" s="103">
        <v>243.64789154519252</v>
      </c>
      <c r="AB141" s="103">
        <v>84.529601757352907</v>
      </c>
      <c r="AC141" s="111">
        <v>2.8823972487720675</v>
      </c>
      <c r="AD141" s="103" t="s">
        <v>1845</v>
      </c>
      <c r="AG141" s="122" t="str">
        <f>VLOOKUP(A141,'Article Matrix'!$B$2:$I$84,7,FALSE)</f>
        <v>Sub-Saharan Africa</v>
      </c>
      <c r="AH141" s="122" t="str">
        <f>VLOOKUP(A141,'Article Matrix'!$B$2:$I$84,8,FALSE)</f>
        <v>Low income</v>
      </c>
      <c r="AI141" s="103" t="str">
        <f t="shared" si="4"/>
        <v>Low Income</v>
      </c>
      <c r="AJ141" s="79" t="str">
        <f t="shared" si="5"/>
        <v>Per Net Distributed</v>
      </c>
    </row>
    <row r="142" spans="1:36">
      <c r="A142" s="103" t="s">
        <v>1078</v>
      </c>
      <c r="B142" s="103" t="s">
        <v>1759</v>
      </c>
      <c r="C142" s="103" t="s">
        <v>1080</v>
      </c>
      <c r="D142" s="103">
        <v>2013</v>
      </c>
      <c r="E142" s="79" t="s">
        <v>1079</v>
      </c>
      <c r="F142" s="79" t="s">
        <v>857</v>
      </c>
      <c r="G142" s="79"/>
      <c r="H142" s="79" t="s">
        <v>950</v>
      </c>
      <c r="I142" s="79" t="s">
        <v>1298</v>
      </c>
      <c r="J142" s="103" t="s">
        <v>1304</v>
      </c>
      <c r="K142" s="103" t="s">
        <v>834</v>
      </c>
      <c r="L142" s="78">
        <v>2.67</v>
      </c>
      <c r="N142" s="103" t="s">
        <v>846</v>
      </c>
      <c r="O142" s="111" t="s">
        <v>572</v>
      </c>
      <c r="P142" s="79">
        <v>2007</v>
      </c>
      <c r="Q142" s="103">
        <v>1</v>
      </c>
      <c r="R142" s="103">
        <v>2.67</v>
      </c>
      <c r="T142" s="103" t="e">
        <v>#N/A</v>
      </c>
      <c r="U142" s="79" t="e">
        <v>#N/A</v>
      </c>
      <c r="W142" s="103" t="e">
        <v>#N/A</v>
      </c>
      <c r="X142" s="103" t="e">
        <v>#N/A</v>
      </c>
      <c r="Y142" s="103" t="s">
        <v>599</v>
      </c>
      <c r="Z142" s="103" t="e">
        <v>#N/A</v>
      </c>
      <c r="AB142" s="103" t="e">
        <v>#N/A</v>
      </c>
      <c r="AC142" s="111">
        <v>4.4927115938807498</v>
      </c>
      <c r="AD142" s="103" t="s">
        <v>1848</v>
      </c>
      <c r="AG142" s="122" t="str">
        <f>VLOOKUP(A142,'Article Matrix'!$B$2:$I$84,7,FALSE)</f>
        <v>Multiple</v>
      </c>
      <c r="AH142" s="122" t="str">
        <f>VLOOKUP(A142,'Article Matrix'!$B$2:$I$84,8,FALSE)</f>
        <v>Multiple</v>
      </c>
      <c r="AI142" s="103" t="str">
        <f t="shared" si="4"/>
        <v>Multiple</v>
      </c>
      <c r="AJ142" s="79" t="str">
        <f t="shared" si="5"/>
        <v>Per Patient Treated</v>
      </c>
    </row>
    <row r="143" spans="1:36">
      <c r="A143" s="103" t="s">
        <v>813</v>
      </c>
      <c r="B143" s="103" t="s">
        <v>1476</v>
      </c>
      <c r="C143" s="103" t="s">
        <v>755</v>
      </c>
      <c r="D143" s="103">
        <v>2001</v>
      </c>
      <c r="E143" s="79" t="s">
        <v>717</v>
      </c>
      <c r="F143" s="103" t="s">
        <v>526</v>
      </c>
      <c r="G143" s="103" t="s">
        <v>1832</v>
      </c>
      <c r="H143" s="79" t="s">
        <v>1829</v>
      </c>
      <c r="I143" s="103" t="s">
        <v>863</v>
      </c>
      <c r="J143" s="103" t="s">
        <v>927</v>
      </c>
      <c r="K143" s="103" t="s">
        <v>834</v>
      </c>
      <c r="L143" s="105">
        <v>1.99</v>
      </c>
      <c r="N143" s="103" t="s">
        <v>837</v>
      </c>
      <c r="O143" s="111" t="s">
        <v>572</v>
      </c>
      <c r="P143" s="79">
        <v>1994</v>
      </c>
      <c r="Q143" s="103">
        <v>1</v>
      </c>
      <c r="R143" s="103">
        <v>1.99</v>
      </c>
      <c r="T143" s="103">
        <v>25.1499518885845</v>
      </c>
      <c r="U143" s="103">
        <v>50.048404258283156</v>
      </c>
      <c r="W143" s="103">
        <v>123.556765594608</v>
      </c>
      <c r="X143" s="103">
        <v>65.370552037813198</v>
      </c>
      <c r="Z143" s="103">
        <v>94.596400987219454</v>
      </c>
      <c r="AB143" s="103">
        <v>31.0830916666667</v>
      </c>
      <c r="AC143" s="111">
        <v>3.0433395108075429</v>
      </c>
      <c r="AD143" s="103" t="s">
        <v>1845</v>
      </c>
      <c r="AG143" s="122" t="str">
        <f>VLOOKUP(A143,'Article Matrix'!$B$2:$I$84,7,FALSE)</f>
        <v>East Asia &amp; Pacific</v>
      </c>
      <c r="AH143" s="122" t="str">
        <f>VLOOKUP(A143,'Article Matrix'!$B$2:$I$84,8,FALSE)</f>
        <v>Upper middle income</v>
      </c>
      <c r="AI143" s="103" t="str">
        <f t="shared" si="4"/>
        <v>Upper Middle Income</v>
      </c>
      <c r="AJ143" s="79" t="str">
        <f t="shared" si="5"/>
        <v>Per Net Distributed</v>
      </c>
    </row>
    <row r="144" spans="1:36">
      <c r="A144" s="103" t="s">
        <v>827</v>
      </c>
      <c r="B144" s="103" t="s">
        <v>1554</v>
      </c>
      <c r="C144" s="103" t="s">
        <v>730</v>
      </c>
      <c r="D144" s="103">
        <v>2009</v>
      </c>
      <c r="E144" s="79" t="s">
        <v>961</v>
      </c>
      <c r="F144" s="103" t="s">
        <v>524</v>
      </c>
      <c r="H144" s="103" t="s">
        <v>1264</v>
      </c>
      <c r="I144" s="103" t="s">
        <v>867</v>
      </c>
      <c r="J144" s="103" t="s">
        <v>962</v>
      </c>
      <c r="K144" s="103" t="s">
        <v>834</v>
      </c>
      <c r="L144" s="95">
        <v>2.31</v>
      </c>
      <c r="N144" s="103" t="s">
        <v>848</v>
      </c>
      <c r="O144" s="111" t="s">
        <v>572</v>
      </c>
      <c r="P144" s="79">
        <v>2008</v>
      </c>
      <c r="Q144" s="103">
        <v>1</v>
      </c>
      <c r="R144" s="103">
        <v>2.31</v>
      </c>
      <c r="T144" s="103">
        <v>1196.3107092104599</v>
      </c>
      <c r="U144" s="103">
        <v>2763.4777382761622</v>
      </c>
      <c r="W144" s="103">
        <v>197.07182063634701</v>
      </c>
      <c r="X144" s="103">
        <v>114.78590511399599</v>
      </c>
      <c r="Z144" s="103">
        <v>4744.5162246117407</v>
      </c>
      <c r="AB144" s="103">
        <v>1583.00278737484</v>
      </c>
      <c r="AC144" s="111">
        <v>2.9971622680966794</v>
      </c>
      <c r="AD144" s="103" t="s">
        <v>1835</v>
      </c>
      <c r="AG144" s="122" t="str">
        <f>VLOOKUP(A144,'Article Matrix'!$B$2:$I$84,7,FALSE)</f>
        <v>Sub-Saharan Africa</v>
      </c>
      <c r="AH144" s="122" t="str">
        <f>VLOOKUP(A144,'Article Matrix'!$B$2:$I$84,8,FALSE)</f>
        <v>Low income</v>
      </c>
      <c r="AI144" s="103" t="str">
        <f t="shared" si="4"/>
        <v>Low Income</v>
      </c>
      <c r="AJ144" s="79" t="str">
        <f t="shared" si="5"/>
        <v>Per Person</v>
      </c>
    </row>
    <row r="145" spans="1:36">
      <c r="A145" s="103" t="s">
        <v>999</v>
      </c>
      <c r="B145" s="103" t="s">
        <v>1334</v>
      </c>
      <c r="C145" s="103" t="s">
        <v>1001</v>
      </c>
      <c r="D145" s="103">
        <v>2011</v>
      </c>
      <c r="E145" s="79" t="s">
        <v>1000</v>
      </c>
      <c r="F145" s="79" t="s">
        <v>294</v>
      </c>
      <c r="G145" s="79" t="s">
        <v>1833</v>
      </c>
      <c r="H145" s="79" t="s">
        <v>850</v>
      </c>
      <c r="I145" s="79" t="s">
        <v>1309</v>
      </c>
      <c r="J145" s="103" t="s">
        <v>1087</v>
      </c>
      <c r="K145" s="103" t="s">
        <v>851</v>
      </c>
      <c r="L145" s="105">
        <v>3.47</v>
      </c>
      <c r="N145" s="103" t="s">
        <v>1294</v>
      </c>
      <c r="O145" s="111" t="s">
        <v>572</v>
      </c>
      <c r="P145" s="79">
        <v>2008</v>
      </c>
      <c r="Q145" s="103">
        <v>1</v>
      </c>
      <c r="R145" s="103">
        <v>3.47</v>
      </c>
      <c r="T145" s="103">
        <v>22.192350000000001</v>
      </c>
      <c r="U145" s="79">
        <v>77.007454500000009</v>
      </c>
      <c r="W145" s="103">
        <v>134.784614832454</v>
      </c>
      <c r="X145" s="103">
        <v>107.53199170815</v>
      </c>
      <c r="Z145" s="103">
        <v>96.524019774326902</v>
      </c>
      <c r="AB145" s="103">
        <v>32.077133888621702</v>
      </c>
      <c r="AC145" s="111">
        <v>3.0091223271218004</v>
      </c>
      <c r="AD145" s="103" t="s">
        <v>1839</v>
      </c>
      <c r="AG145" s="122" t="str">
        <f>VLOOKUP(A145,'Article Matrix'!$B$2:$I$84,7,FALSE)</f>
        <v>Sub-Saharan Africa</v>
      </c>
      <c r="AH145" s="122" t="str">
        <f>VLOOKUP(A145,'Article Matrix'!$B$2:$I$84,8,FALSE)</f>
        <v>Low income</v>
      </c>
      <c r="AI145" s="103" t="str">
        <f t="shared" si="4"/>
        <v>Low Income</v>
      </c>
      <c r="AJ145" s="79" t="str">
        <f t="shared" si="5"/>
        <v>Per Child Receiving First Dose Of All Three Treatments</v>
      </c>
    </row>
    <row r="146" spans="1:36">
      <c r="A146" s="103" t="s">
        <v>976</v>
      </c>
      <c r="B146" s="103" t="s">
        <v>1584</v>
      </c>
      <c r="C146" s="103" t="s">
        <v>980</v>
      </c>
      <c r="D146" s="103">
        <v>2009</v>
      </c>
      <c r="E146" s="79" t="s">
        <v>979</v>
      </c>
      <c r="F146" s="79" t="s">
        <v>349</v>
      </c>
      <c r="G146" s="103" t="s">
        <v>1832</v>
      </c>
      <c r="H146" s="79" t="s">
        <v>1829</v>
      </c>
      <c r="I146" s="103" t="s">
        <v>863</v>
      </c>
      <c r="J146" s="103" t="s">
        <v>987</v>
      </c>
      <c r="K146" s="103" t="s">
        <v>851</v>
      </c>
      <c r="L146" s="105">
        <v>2.06</v>
      </c>
      <c r="N146" s="103" t="s">
        <v>837</v>
      </c>
      <c r="O146" s="111" t="s">
        <v>572</v>
      </c>
      <c r="P146" s="79">
        <v>2008</v>
      </c>
      <c r="Q146" s="103">
        <v>1</v>
      </c>
      <c r="R146" s="103">
        <v>2.06</v>
      </c>
      <c r="T146" s="103">
        <v>69.175319816225993</v>
      </c>
      <c r="U146" s="79">
        <v>142.50115882142555</v>
      </c>
      <c r="W146" s="103">
        <v>224.602657227321</v>
      </c>
      <c r="X146" s="103">
        <v>125.623137048624</v>
      </c>
      <c r="Z146" s="103">
        <v>254.77901349395771</v>
      </c>
      <c r="AB146" s="103">
        <v>84.529601757352907</v>
      </c>
      <c r="AC146" s="111">
        <v>3.0140803718124158</v>
      </c>
      <c r="AD146" s="103" t="s">
        <v>1845</v>
      </c>
      <c r="AG146" s="122" t="str">
        <f>VLOOKUP(A146,'Article Matrix'!$B$2:$I$84,7,FALSE)</f>
        <v>Sub-Saharan Africa</v>
      </c>
      <c r="AH146" s="122" t="str">
        <f>VLOOKUP(A146,'Article Matrix'!$B$2:$I$84,8,FALSE)</f>
        <v>Low income</v>
      </c>
      <c r="AI146" s="103" t="str">
        <f t="shared" si="4"/>
        <v>Low Income</v>
      </c>
      <c r="AJ146" s="79" t="str">
        <f t="shared" si="5"/>
        <v>Per Net Distributed</v>
      </c>
    </row>
    <row r="147" spans="1:36">
      <c r="A147" s="103" t="s">
        <v>1013</v>
      </c>
      <c r="B147" s="103" t="s">
        <v>1705</v>
      </c>
      <c r="C147" s="103" t="s">
        <v>1015</v>
      </c>
      <c r="D147" s="103">
        <v>2011</v>
      </c>
      <c r="E147" s="79" t="s">
        <v>1014</v>
      </c>
      <c r="F147" s="112" t="s">
        <v>349</v>
      </c>
      <c r="G147" s="79" t="s">
        <v>1832</v>
      </c>
      <c r="H147" s="79" t="s">
        <v>1829</v>
      </c>
      <c r="I147" s="79" t="s">
        <v>1016</v>
      </c>
      <c r="J147" s="103" t="s">
        <v>1111</v>
      </c>
      <c r="K147" s="103" t="s">
        <v>834</v>
      </c>
      <c r="L147" s="105">
        <v>1.58</v>
      </c>
      <c r="N147" s="103" t="s">
        <v>840</v>
      </c>
      <c r="O147" s="111" t="s">
        <v>572</v>
      </c>
      <c r="P147" s="79">
        <v>2006</v>
      </c>
      <c r="Q147" s="103">
        <v>1</v>
      </c>
      <c r="R147" s="103">
        <v>1.58</v>
      </c>
      <c r="T147" s="103">
        <v>72.100835017862096</v>
      </c>
      <c r="U147" s="79">
        <v>113.91931932822212</v>
      </c>
      <c r="W147" s="103">
        <v>224.602657227321</v>
      </c>
      <c r="X147" s="103">
        <v>100</v>
      </c>
      <c r="Z147" s="103">
        <v>255.86581830646398</v>
      </c>
      <c r="AB147" s="103">
        <v>84.529601757352907</v>
      </c>
      <c r="AC147" s="111">
        <v>3.0269374631734518</v>
      </c>
      <c r="AD147" s="103" t="s">
        <v>1844</v>
      </c>
      <c r="AG147" s="122" t="str">
        <f>VLOOKUP(A147,'Article Matrix'!$B$2:$I$84,7,FALSE)</f>
        <v>Multiple</v>
      </c>
      <c r="AH147" s="122" t="str">
        <f>VLOOKUP(A147,'Article Matrix'!$B$2:$I$84,8,FALSE)</f>
        <v>Multiple</v>
      </c>
      <c r="AI147" s="103" t="str">
        <f t="shared" si="4"/>
        <v>Multiple</v>
      </c>
      <c r="AJ147" s="79" t="str">
        <f t="shared" si="5"/>
        <v>Per Person Protected</v>
      </c>
    </row>
    <row r="148" spans="1:36">
      <c r="A148" s="103" t="s">
        <v>818</v>
      </c>
      <c r="B148" s="103" t="s">
        <v>1503</v>
      </c>
      <c r="C148" s="103" t="s">
        <v>760</v>
      </c>
      <c r="D148" s="103">
        <v>2007</v>
      </c>
      <c r="E148" s="79" t="s">
        <v>758</v>
      </c>
      <c r="F148" s="103" t="s">
        <v>524</v>
      </c>
      <c r="G148" s="79" t="s">
        <v>1832</v>
      </c>
      <c r="H148" s="79" t="s">
        <v>1829</v>
      </c>
      <c r="I148" s="103" t="s">
        <v>863</v>
      </c>
      <c r="J148" s="103" t="s">
        <v>934</v>
      </c>
      <c r="K148" s="103" t="s">
        <v>851</v>
      </c>
      <c r="L148" s="105">
        <v>2.17</v>
      </c>
      <c r="N148" s="103" t="s">
        <v>839</v>
      </c>
      <c r="O148" s="111" t="s">
        <v>572</v>
      </c>
      <c r="P148" s="79">
        <v>2005</v>
      </c>
      <c r="Q148" s="103">
        <v>1</v>
      </c>
      <c r="R148" s="103">
        <v>2.17</v>
      </c>
      <c r="T148" s="103">
        <v>1128.9341791619199</v>
      </c>
      <c r="U148" s="103">
        <v>2449.7871687813663</v>
      </c>
      <c r="W148" s="103">
        <v>197.07182063634701</v>
      </c>
      <c r="X148" s="103">
        <v>95.206749465219204</v>
      </c>
      <c r="Z148" s="103">
        <v>5070.90117281733</v>
      </c>
      <c r="AB148" s="103">
        <v>1583.00278737484</v>
      </c>
      <c r="AC148" s="111">
        <v>3.2033431736570841</v>
      </c>
      <c r="AD148" s="103" t="s">
        <v>1846</v>
      </c>
      <c r="AG148" s="122" t="str">
        <f>VLOOKUP(A148,'Article Matrix'!$B$2:$I$84,7,FALSE)</f>
        <v>Multiple</v>
      </c>
      <c r="AH148" s="122" t="str">
        <f>VLOOKUP(A148,'Article Matrix'!$B$2:$I$84,8,FALSE)</f>
        <v>Multiple</v>
      </c>
      <c r="AI148" s="103" t="str">
        <f t="shared" si="4"/>
        <v>Multiple</v>
      </c>
      <c r="AJ148" s="79" t="str">
        <f t="shared" si="5"/>
        <v>Per Treated Net Year</v>
      </c>
    </row>
    <row r="149" spans="1:36">
      <c r="A149" s="103" t="s">
        <v>1071</v>
      </c>
      <c r="B149" s="103" t="s">
        <v>1730</v>
      </c>
      <c r="C149" s="103" t="s">
        <v>1054</v>
      </c>
      <c r="D149" s="103">
        <v>2013</v>
      </c>
      <c r="E149" s="79" t="s">
        <v>1072</v>
      </c>
      <c r="F149" s="100" t="s">
        <v>349</v>
      </c>
      <c r="G149" s="100"/>
      <c r="H149" s="103" t="s">
        <v>950</v>
      </c>
      <c r="I149" s="103" t="s">
        <v>1296</v>
      </c>
      <c r="J149" s="103" t="s">
        <v>1234</v>
      </c>
      <c r="K149" s="113" t="s">
        <v>834</v>
      </c>
      <c r="L149" s="78">
        <v>20.86</v>
      </c>
      <c r="N149" s="103" t="s">
        <v>846</v>
      </c>
      <c r="O149" s="111" t="s">
        <v>572</v>
      </c>
      <c r="P149" s="79">
        <v>2009</v>
      </c>
      <c r="Q149" s="103">
        <v>1</v>
      </c>
      <c r="R149" s="103">
        <v>20.86</v>
      </c>
      <c r="T149" s="103">
        <v>77.352012297578995</v>
      </c>
      <c r="U149" s="79">
        <v>1613.5629765274978</v>
      </c>
      <c r="W149" s="103">
        <v>224.602657227321</v>
      </c>
      <c r="X149" s="103">
        <v>158.58641787325899</v>
      </c>
      <c r="Z149" s="103">
        <v>2285.2558055844165</v>
      </c>
      <c r="AB149" s="103">
        <v>84.529601757352907</v>
      </c>
      <c r="AC149" s="111">
        <v>27.034976600793353</v>
      </c>
      <c r="AD149" s="103" t="s">
        <v>1848</v>
      </c>
      <c r="AG149" s="122" t="str">
        <f>VLOOKUP(A149,'Article Matrix'!$B$2:$I$84,7,FALSE)</f>
        <v>Multiple</v>
      </c>
      <c r="AH149" s="122" t="str">
        <f>VLOOKUP(A149,'Article Matrix'!$B$2:$I$84,8,FALSE)</f>
        <v>Multiple</v>
      </c>
      <c r="AI149" s="103" t="str">
        <f t="shared" si="4"/>
        <v>Multiple</v>
      </c>
      <c r="AJ149" s="79" t="str">
        <f t="shared" si="5"/>
        <v>Per Patient Treated</v>
      </c>
    </row>
    <row r="150" spans="1:36">
      <c r="A150" s="103" t="s">
        <v>808</v>
      </c>
      <c r="B150" s="103" t="s">
        <v>1458</v>
      </c>
      <c r="C150" s="103" t="s">
        <v>737</v>
      </c>
      <c r="D150" s="103">
        <v>2003</v>
      </c>
      <c r="E150" s="79" t="s">
        <v>712</v>
      </c>
      <c r="F150" s="103" t="s">
        <v>349</v>
      </c>
      <c r="G150" s="103" t="s">
        <v>1832</v>
      </c>
      <c r="H150" s="79" t="s">
        <v>1829</v>
      </c>
      <c r="I150" s="103" t="s">
        <v>863</v>
      </c>
      <c r="J150" s="103" t="s">
        <v>912</v>
      </c>
      <c r="K150" s="103" t="s">
        <v>851</v>
      </c>
      <c r="L150" s="105">
        <v>2.2000000000000002</v>
      </c>
      <c r="N150" s="103" t="s">
        <v>837</v>
      </c>
      <c r="O150" s="111" t="s">
        <v>572</v>
      </c>
      <c r="P150" s="79">
        <v>1996</v>
      </c>
      <c r="Q150" s="103">
        <v>1</v>
      </c>
      <c r="R150" s="103">
        <v>2.2000000000000002</v>
      </c>
      <c r="T150" s="103">
        <v>57.1148666666667</v>
      </c>
      <c r="U150" s="103">
        <v>125.65270666666675</v>
      </c>
      <c r="W150" s="103">
        <v>224.602657227321</v>
      </c>
      <c r="X150" s="103">
        <v>45.587417204792501</v>
      </c>
      <c r="Z150" s="103">
        <v>619.07283929591779</v>
      </c>
      <c r="AB150" s="103">
        <v>84.529601757352907</v>
      </c>
      <c r="AC150" s="111">
        <v>7.3237401623280096</v>
      </c>
      <c r="AD150" s="103" t="s">
        <v>1845</v>
      </c>
      <c r="AG150" s="122" t="str">
        <f>VLOOKUP(A150,'Article Matrix'!$B$2:$I$84,7,FALSE)</f>
        <v>Sub-Saharan Africa</v>
      </c>
      <c r="AH150" s="122" t="str">
        <f>VLOOKUP(A150,'Article Matrix'!$B$2:$I$84,8,FALSE)</f>
        <v>Low income</v>
      </c>
      <c r="AI150" s="103" t="str">
        <f t="shared" si="4"/>
        <v>Low Income</v>
      </c>
      <c r="AJ150" s="79" t="str">
        <f t="shared" si="5"/>
        <v>Per Net Distributed</v>
      </c>
    </row>
    <row r="151" spans="1:36">
      <c r="A151" s="103" t="s">
        <v>1013</v>
      </c>
      <c r="B151" s="103" t="s">
        <v>1706</v>
      </c>
      <c r="C151" s="103" t="s">
        <v>1015</v>
      </c>
      <c r="D151" s="103">
        <v>2011</v>
      </c>
      <c r="E151" s="79" t="s">
        <v>1014</v>
      </c>
      <c r="F151" s="112" t="s">
        <v>349</v>
      </c>
      <c r="G151" s="79" t="s">
        <v>1832</v>
      </c>
      <c r="H151" s="79" t="s">
        <v>1829</v>
      </c>
      <c r="I151" s="79" t="s">
        <v>1016</v>
      </c>
      <c r="J151" s="103" t="s">
        <v>1111</v>
      </c>
      <c r="K151" s="103" t="s">
        <v>851</v>
      </c>
      <c r="L151" s="105">
        <v>1.61</v>
      </c>
      <c r="N151" s="103" t="s">
        <v>840</v>
      </c>
      <c r="O151" s="111" t="s">
        <v>572</v>
      </c>
      <c r="P151" s="79">
        <v>2006</v>
      </c>
      <c r="Q151" s="103">
        <v>1</v>
      </c>
      <c r="R151" s="103">
        <v>1.61</v>
      </c>
      <c r="T151" s="103">
        <v>72.100835017862096</v>
      </c>
      <c r="U151" s="79">
        <v>116.08234437875798</v>
      </c>
      <c r="W151" s="103">
        <v>224.602657227321</v>
      </c>
      <c r="X151" s="103">
        <v>100</v>
      </c>
      <c r="Z151" s="103">
        <v>260.72403004646014</v>
      </c>
      <c r="AB151" s="103">
        <v>84.529601757352907</v>
      </c>
      <c r="AC151" s="111">
        <v>3.0844109593096571</v>
      </c>
      <c r="AD151" s="103" t="s">
        <v>1844</v>
      </c>
      <c r="AG151" s="122" t="str">
        <f>VLOOKUP(A151,'Article Matrix'!$B$2:$I$84,7,FALSE)</f>
        <v>Multiple</v>
      </c>
      <c r="AH151" s="122" t="str">
        <f>VLOOKUP(A151,'Article Matrix'!$B$2:$I$84,8,FALSE)</f>
        <v>Multiple</v>
      </c>
      <c r="AI151" s="103" t="str">
        <f t="shared" si="4"/>
        <v>Multiple</v>
      </c>
      <c r="AJ151" s="79" t="str">
        <f t="shared" si="5"/>
        <v>Per Person Protected</v>
      </c>
    </row>
    <row r="152" spans="1:36">
      <c r="A152" s="103" t="s">
        <v>976</v>
      </c>
      <c r="B152" s="103" t="s">
        <v>1575</v>
      </c>
      <c r="C152" s="103" t="s">
        <v>980</v>
      </c>
      <c r="D152" s="103">
        <v>2009</v>
      </c>
      <c r="E152" s="79" t="s">
        <v>979</v>
      </c>
      <c r="F152" s="79" t="s">
        <v>349</v>
      </c>
      <c r="G152" s="103" t="s">
        <v>1832</v>
      </c>
      <c r="H152" s="79" t="s">
        <v>1829</v>
      </c>
      <c r="I152" s="103" t="s">
        <v>863</v>
      </c>
      <c r="J152" s="103" t="s">
        <v>986</v>
      </c>
      <c r="K152" s="103" t="s">
        <v>834</v>
      </c>
      <c r="L152" s="105">
        <v>2.21</v>
      </c>
      <c r="N152" s="103" t="s">
        <v>837</v>
      </c>
      <c r="O152" s="111" t="s">
        <v>572</v>
      </c>
      <c r="P152" s="79">
        <v>2007</v>
      </c>
      <c r="Q152" s="103">
        <v>1</v>
      </c>
      <c r="R152" s="103">
        <v>2.21</v>
      </c>
      <c r="T152" s="103">
        <v>67.317638124285693</v>
      </c>
      <c r="U152" s="79">
        <v>148.77198025467138</v>
      </c>
      <c r="W152" s="103">
        <v>224.602657227321</v>
      </c>
      <c r="X152" s="103">
        <v>114.453734208171</v>
      </c>
      <c r="Z152" s="103">
        <v>291.9483782450867</v>
      </c>
      <c r="AB152" s="103">
        <v>84.529601757352907</v>
      </c>
      <c r="AC152" s="111">
        <v>3.4538004696052083</v>
      </c>
      <c r="AD152" s="103" t="s">
        <v>1845</v>
      </c>
      <c r="AG152" s="122" t="str">
        <f>VLOOKUP(A152,'Article Matrix'!$B$2:$I$84,7,FALSE)</f>
        <v>Sub-Saharan Africa</v>
      </c>
      <c r="AH152" s="122" t="str">
        <f>VLOOKUP(A152,'Article Matrix'!$B$2:$I$84,8,FALSE)</f>
        <v>Low income</v>
      </c>
      <c r="AI152" s="103" t="str">
        <f t="shared" si="4"/>
        <v>Low Income</v>
      </c>
      <c r="AJ152" s="79" t="str">
        <f t="shared" si="5"/>
        <v>Per Net Distributed</v>
      </c>
    </row>
    <row r="153" spans="1:36">
      <c r="A153" s="103" t="s">
        <v>776</v>
      </c>
      <c r="B153" s="103" t="s">
        <v>1426</v>
      </c>
      <c r="C153" s="103" t="s">
        <v>725</v>
      </c>
      <c r="D153" s="103">
        <v>2010</v>
      </c>
      <c r="E153" s="79" t="s">
        <v>681</v>
      </c>
      <c r="F153" s="103" t="s">
        <v>545</v>
      </c>
      <c r="G153" s="103" t="s">
        <v>1832</v>
      </c>
      <c r="H153" s="79" t="s">
        <v>1829</v>
      </c>
      <c r="I153" s="103" t="s">
        <v>863</v>
      </c>
      <c r="J153" s="103" t="s">
        <v>859</v>
      </c>
      <c r="K153" s="103" t="s">
        <v>851</v>
      </c>
      <c r="L153" s="105">
        <v>2.27</v>
      </c>
      <c r="N153" s="103" t="s">
        <v>837</v>
      </c>
      <c r="O153" s="111" t="s">
        <v>572</v>
      </c>
      <c r="P153" s="79">
        <v>2007</v>
      </c>
      <c r="Q153" s="103">
        <v>1</v>
      </c>
      <c r="R153" s="103">
        <v>2.27</v>
      </c>
      <c r="T153" s="103">
        <v>1723.4917723430001</v>
      </c>
      <c r="U153" s="103">
        <v>3912.3263232186105</v>
      </c>
      <c r="W153" s="103">
        <v>202.95607073094899</v>
      </c>
      <c r="X153" s="103">
        <v>107.310676135619</v>
      </c>
      <c r="Z153" s="103">
        <v>7399.3604976844617</v>
      </c>
      <c r="AB153" s="103">
        <v>2504.5630775832801</v>
      </c>
      <c r="AC153" s="102">
        <v>2.954351824440494</v>
      </c>
      <c r="AD153" s="103" t="s">
        <v>1845</v>
      </c>
      <c r="AG153" s="122" t="str">
        <f>VLOOKUP(A153,'Article Matrix'!$B$2:$I$84,7,FALSE)</f>
        <v>Sub-Saharan Africa</v>
      </c>
      <c r="AH153" s="122" t="str">
        <f>VLOOKUP(A153,'Article Matrix'!$B$2:$I$84,8,FALSE)</f>
        <v>Low income</v>
      </c>
      <c r="AI153" s="103" t="str">
        <f t="shared" si="4"/>
        <v>Low Income</v>
      </c>
      <c r="AJ153" s="79" t="str">
        <f t="shared" si="5"/>
        <v>Per Net Distributed</v>
      </c>
    </row>
    <row r="154" spans="1:36">
      <c r="A154" s="103" t="s">
        <v>1006</v>
      </c>
      <c r="B154" s="103" t="s">
        <v>1325</v>
      </c>
      <c r="C154" s="103" t="s">
        <v>1008</v>
      </c>
      <c r="D154" s="103">
        <v>2009</v>
      </c>
      <c r="E154" s="79" t="s">
        <v>1007</v>
      </c>
      <c r="F154" s="79" t="s">
        <v>393</v>
      </c>
      <c r="G154" s="79"/>
      <c r="H154" s="103" t="s">
        <v>1264</v>
      </c>
      <c r="I154" s="79" t="s">
        <v>868</v>
      </c>
      <c r="J154" s="103" t="s">
        <v>1307</v>
      </c>
      <c r="K154" s="103" t="s">
        <v>834</v>
      </c>
      <c r="L154" s="105">
        <v>1301</v>
      </c>
      <c r="N154" s="103" t="s">
        <v>848</v>
      </c>
      <c r="O154" s="111" t="s">
        <v>393</v>
      </c>
      <c r="P154" s="79">
        <v>2006</v>
      </c>
      <c r="Q154" s="103">
        <v>522.89010961083295</v>
      </c>
      <c r="R154" s="103">
        <v>2.4880944888559555</v>
      </c>
      <c r="T154" s="103">
        <v>522.89010961083295</v>
      </c>
      <c r="U154" s="79">
        <v>1301</v>
      </c>
      <c r="W154" s="103">
        <v>126.296030236528</v>
      </c>
      <c r="X154" s="103">
        <v>100</v>
      </c>
      <c r="Z154" s="103">
        <v>1643.1113533772293</v>
      </c>
      <c r="AB154" s="103">
        <v>510.52713590196998</v>
      </c>
      <c r="AC154" s="111">
        <v>3.2184603673892371</v>
      </c>
      <c r="AD154" s="103" t="s">
        <v>1835</v>
      </c>
      <c r="AG154" s="122" t="str">
        <f>VLOOKUP(A154,'Article Matrix'!$B$2:$I$84,7,FALSE)</f>
        <v>Sub-Saharan Africa</v>
      </c>
      <c r="AH154" s="122" t="str">
        <f>VLOOKUP(A154,'Article Matrix'!$B$2:$I$84,8,FALSE)</f>
        <v>Low income</v>
      </c>
      <c r="AI154" s="103" t="str">
        <f t="shared" si="4"/>
        <v>Low Income</v>
      </c>
      <c r="AJ154" s="79" t="str">
        <f t="shared" si="5"/>
        <v>Per Person</v>
      </c>
    </row>
    <row r="155" spans="1:36">
      <c r="A155" s="113" t="s">
        <v>1118</v>
      </c>
      <c r="B155" s="103" t="s">
        <v>1789</v>
      </c>
      <c r="C155" s="103" t="s">
        <v>1026</v>
      </c>
      <c r="D155" s="103">
        <v>2012</v>
      </c>
      <c r="E155" s="79" t="s">
        <v>1025</v>
      </c>
      <c r="F155" s="79" t="s">
        <v>475</v>
      </c>
      <c r="G155" s="79"/>
      <c r="H155" s="79" t="s">
        <v>832</v>
      </c>
      <c r="I155" s="103" t="s">
        <v>868</v>
      </c>
      <c r="J155" s="103" t="s">
        <v>1145</v>
      </c>
      <c r="K155" s="103" t="s">
        <v>834</v>
      </c>
      <c r="L155" s="105">
        <v>3.37</v>
      </c>
      <c r="N155" s="103" t="s">
        <v>848</v>
      </c>
      <c r="O155" s="111" t="s">
        <v>572</v>
      </c>
      <c r="P155" s="79">
        <v>2008</v>
      </c>
      <c r="Q155" s="103">
        <v>1</v>
      </c>
      <c r="R155" s="103">
        <v>3.37</v>
      </c>
      <c r="T155" s="103">
        <v>447.80525556077299</v>
      </c>
      <c r="U155" s="79">
        <v>1509.1037112398051</v>
      </c>
      <c r="W155" s="103">
        <v>120.095973490285</v>
      </c>
      <c r="X155" s="103">
        <v>108.09047089358501</v>
      </c>
      <c r="Z155" s="103">
        <v>1676.7183804534845</v>
      </c>
      <c r="AB155" s="103">
        <v>510.52713590196998</v>
      </c>
      <c r="AC155" s="111">
        <v>3.2842884590084616</v>
      </c>
      <c r="AD155" s="103" t="s">
        <v>1835</v>
      </c>
      <c r="AG155" s="122" t="str">
        <f>VLOOKUP(A155,'Article Matrix'!$B$2:$I$84,7,FALSE)</f>
        <v>Multiple</v>
      </c>
      <c r="AH155" s="122" t="str">
        <f>VLOOKUP(A155,'Article Matrix'!$B$2:$I$84,8,FALSE)</f>
        <v>Multiple</v>
      </c>
      <c r="AI155" s="103" t="str">
        <f t="shared" si="4"/>
        <v>Multiple</v>
      </c>
      <c r="AJ155" s="79" t="str">
        <f t="shared" si="5"/>
        <v>Per Person</v>
      </c>
    </row>
    <row r="156" spans="1:36">
      <c r="A156" s="103" t="s">
        <v>1071</v>
      </c>
      <c r="B156" s="103" t="s">
        <v>1734</v>
      </c>
      <c r="C156" s="103" t="s">
        <v>1054</v>
      </c>
      <c r="D156" s="103">
        <v>2013</v>
      </c>
      <c r="E156" s="79" t="s">
        <v>1072</v>
      </c>
      <c r="F156" s="100" t="s">
        <v>349</v>
      </c>
      <c r="G156" s="100"/>
      <c r="H156" s="103" t="s">
        <v>950</v>
      </c>
      <c r="I156" s="103" t="s">
        <v>1298</v>
      </c>
      <c r="J156" s="103" t="s">
        <v>1232</v>
      </c>
      <c r="K156" s="113" t="s">
        <v>834</v>
      </c>
      <c r="L156" s="78">
        <v>2.77</v>
      </c>
      <c r="N156" s="103" t="s">
        <v>846</v>
      </c>
      <c r="O156" s="111" t="s">
        <v>572</v>
      </c>
      <c r="P156" s="79">
        <v>2009</v>
      </c>
      <c r="Q156" s="103">
        <v>1</v>
      </c>
      <c r="R156" s="103">
        <v>2.77</v>
      </c>
      <c r="T156" s="103">
        <v>77.352012297578995</v>
      </c>
      <c r="U156" s="79">
        <v>214.26507406429383</v>
      </c>
      <c r="W156" s="103">
        <v>224.602657227321</v>
      </c>
      <c r="X156" s="103">
        <v>158.58641787325899</v>
      </c>
      <c r="Z156" s="103">
        <v>303.45918415478593</v>
      </c>
      <c r="AB156" s="103">
        <v>84.529601757352907</v>
      </c>
      <c r="AC156" s="111">
        <v>3.5899753204313325</v>
      </c>
      <c r="AD156" s="103" t="s">
        <v>1848</v>
      </c>
      <c r="AG156" s="122" t="str">
        <f>VLOOKUP(A156,'Article Matrix'!$B$2:$I$84,7,FALSE)</f>
        <v>Multiple</v>
      </c>
      <c r="AH156" s="122" t="str">
        <f>VLOOKUP(A156,'Article Matrix'!$B$2:$I$84,8,FALSE)</f>
        <v>Multiple</v>
      </c>
      <c r="AI156" s="103" t="str">
        <f t="shared" si="4"/>
        <v>Multiple</v>
      </c>
      <c r="AJ156" s="79" t="str">
        <f t="shared" si="5"/>
        <v>Per Patient Treated</v>
      </c>
    </row>
    <row r="157" spans="1:36">
      <c r="A157" s="103" t="s">
        <v>1006</v>
      </c>
      <c r="B157" s="103" t="s">
        <v>1322</v>
      </c>
      <c r="C157" s="103" t="s">
        <v>1008</v>
      </c>
      <c r="D157" s="103">
        <v>2009</v>
      </c>
      <c r="E157" s="79" t="s">
        <v>1007</v>
      </c>
      <c r="F157" s="79" t="s">
        <v>393</v>
      </c>
      <c r="G157" s="79"/>
      <c r="H157" s="103" t="s">
        <v>1264</v>
      </c>
      <c r="I157" s="79" t="s">
        <v>1283</v>
      </c>
      <c r="J157" s="103" t="s">
        <v>1099</v>
      </c>
      <c r="K157" s="103" t="s">
        <v>834</v>
      </c>
      <c r="L157" s="105">
        <v>1360</v>
      </c>
      <c r="N157" s="103" t="s">
        <v>848</v>
      </c>
      <c r="O157" s="111" t="s">
        <v>393</v>
      </c>
      <c r="P157" s="79">
        <v>2006</v>
      </c>
      <c r="Q157" s="103">
        <v>522.89010961083295</v>
      </c>
      <c r="R157" s="103">
        <v>2.6009289045688697</v>
      </c>
      <c r="T157" s="103">
        <v>522.89010961083295</v>
      </c>
      <c r="U157" s="79">
        <v>1360</v>
      </c>
      <c r="W157" s="103">
        <v>126.296030236528</v>
      </c>
      <c r="X157" s="103">
        <v>100</v>
      </c>
      <c r="Z157" s="103">
        <v>1717.6260112167809</v>
      </c>
      <c r="AB157" s="103">
        <v>510.52713590196998</v>
      </c>
      <c r="AC157" s="111">
        <v>3.3644166792078112</v>
      </c>
      <c r="AD157" s="103" t="s">
        <v>1835</v>
      </c>
      <c r="AG157" s="122" t="str">
        <f>VLOOKUP(A157,'Article Matrix'!$B$2:$I$84,7,FALSE)</f>
        <v>Sub-Saharan Africa</v>
      </c>
      <c r="AH157" s="122" t="str">
        <f>VLOOKUP(A157,'Article Matrix'!$B$2:$I$84,8,FALSE)</f>
        <v>Low income</v>
      </c>
      <c r="AI157" s="103" t="str">
        <f t="shared" si="4"/>
        <v>Low Income</v>
      </c>
      <c r="AJ157" s="79" t="str">
        <f t="shared" si="5"/>
        <v>Per Person</v>
      </c>
    </row>
    <row r="158" spans="1:36">
      <c r="A158" s="103" t="s">
        <v>777</v>
      </c>
      <c r="B158" s="103" t="s">
        <v>1466</v>
      </c>
      <c r="C158" s="103" t="s">
        <v>726</v>
      </c>
      <c r="D158" s="103">
        <v>2009</v>
      </c>
      <c r="E158" s="79" t="s">
        <v>682</v>
      </c>
      <c r="F158" s="103" t="s">
        <v>217</v>
      </c>
      <c r="G158" s="103" t="s">
        <v>1832</v>
      </c>
      <c r="H158" s="79" t="s">
        <v>1829</v>
      </c>
      <c r="I158" s="103" t="s">
        <v>863</v>
      </c>
      <c r="J158" s="103" t="s">
        <v>861</v>
      </c>
      <c r="K158" s="103" t="s">
        <v>834</v>
      </c>
      <c r="L158" s="105">
        <v>2.29</v>
      </c>
      <c r="N158" s="103" t="s">
        <v>837</v>
      </c>
      <c r="O158" s="111" t="s">
        <v>572</v>
      </c>
      <c r="P158" s="79">
        <v>2006</v>
      </c>
      <c r="Q158" s="103">
        <v>1</v>
      </c>
      <c r="R158" s="103">
        <v>2.29</v>
      </c>
      <c r="T158" s="103">
        <v>522.89010961083295</v>
      </c>
      <c r="U158" s="103">
        <v>1197.4183510088076</v>
      </c>
      <c r="W158" s="103">
        <v>122.729764173619</v>
      </c>
      <c r="X158" s="103">
        <v>100</v>
      </c>
      <c r="Z158" s="103">
        <v>1469.5887183647469</v>
      </c>
      <c r="AB158" s="103">
        <v>510.52713590196998</v>
      </c>
      <c r="AC158" s="102">
        <v>2.8785712159420518</v>
      </c>
      <c r="AD158" s="103" t="s">
        <v>1845</v>
      </c>
      <c r="AG158" s="122" t="str">
        <f>VLOOKUP(A158,'Article Matrix'!$B$2:$I$84,7,FALSE)</f>
        <v>Sub-Saharan Africa</v>
      </c>
      <c r="AH158" s="122" t="str">
        <f>VLOOKUP(A158,'Article Matrix'!$B$2:$I$84,8,FALSE)</f>
        <v>Low income</v>
      </c>
      <c r="AI158" s="103" t="str">
        <f t="shared" si="4"/>
        <v>Low Income</v>
      </c>
      <c r="AJ158" s="79" t="str">
        <f t="shared" si="5"/>
        <v>Per Net Distributed</v>
      </c>
    </row>
    <row r="159" spans="1:36">
      <c r="A159" s="103" t="s">
        <v>807</v>
      </c>
      <c r="B159" s="103" t="s">
        <v>1456</v>
      </c>
      <c r="C159" s="103" t="s">
        <v>728</v>
      </c>
      <c r="D159" s="103">
        <v>2003</v>
      </c>
      <c r="E159" s="79" t="s">
        <v>711</v>
      </c>
      <c r="F159" s="103" t="s">
        <v>524</v>
      </c>
      <c r="G159" s="103" t="s">
        <v>1832</v>
      </c>
      <c r="H159" s="79" t="s">
        <v>1829</v>
      </c>
      <c r="I159" s="103" t="s">
        <v>863</v>
      </c>
      <c r="J159" s="103" t="s">
        <v>864</v>
      </c>
      <c r="K159" s="103" t="s">
        <v>851</v>
      </c>
      <c r="L159" s="105">
        <v>2.2999999999999998</v>
      </c>
      <c r="N159" s="103" t="s">
        <v>837</v>
      </c>
      <c r="O159" s="111" t="s">
        <v>572</v>
      </c>
      <c r="P159" s="79">
        <v>2000</v>
      </c>
      <c r="Q159" s="103">
        <v>1</v>
      </c>
      <c r="R159" s="103">
        <v>2.2999999999999998</v>
      </c>
      <c r="T159" s="103">
        <v>800.40851666666697</v>
      </c>
      <c r="U159" s="103">
        <v>1840.9395883333339</v>
      </c>
      <c r="W159" s="103">
        <v>197.07182063634701</v>
      </c>
      <c r="X159" s="103">
        <v>73.592668122201204</v>
      </c>
      <c r="Z159" s="103">
        <v>4929.8024601030838</v>
      </c>
      <c r="AB159" s="103">
        <v>1583.00278737484</v>
      </c>
      <c r="AC159" s="111">
        <v>3.1142095891557982</v>
      </c>
      <c r="AD159" s="103" t="s">
        <v>1845</v>
      </c>
      <c r="AG159" s="122" t="str">
        <f>VLOOKUP(A159,'Article Matrix'!$B$2:$I$84,7,FALSE)</f>
        <v>Sub-Saharan Africa</v>
      </c>
      <c r="AH159" s="122" t="str">
        <f>VLOOKUP(A159,'Article Matrix'!$B$2:$I$84,8,FALSE)</f>
        <v>Low income</v>
      </c>
      <c r="AI159" s="103" t="str">
        <f t="shared" si="4"/>
        <v>Low Income</v>
      </c>
      <c r="AJ159" s="79" t="str">
        <f t="shared" si="5"/>
        <v>Per Net Distributed</v>
      </c>
    </row>
    <row r="160" spans="1:36">
      <c r="A160" s="103" t="s">
        <v>826</v>
      </c>
      <c r="B160" s="103" t="s">
        <v>1550</v>
      </c>
      <c r="C160" s="103" t="s">
        <v>956</v>
      </c>
      <c r="D160" s="103">
        <v>2011</v>
      </c>
      <c r="E160" s="79" t="s">
        <v>955</v>
      </c>
      <c r="F160" s="103" t="s">
        <v>42</v>
      </c>
      <c r="G160" s="103" t="s">
        <v>1833</v>
      </c>
      <c r="H160" s="103" t="s">
        <v>850</v>
      </c>
      <c r="I160" s="103" t="s">
        <v>1309</v>
      </c>
      <c r="J160" s="103" t="s">
        <v>957</v>
      </c>
      <c r="K160" s="103" t="s">
        <v>834</v>
      </c>
      <c r="L160" s="105">
        <v>3.23</v>
      </c>
      <c r="N160" s="103" t="s">
        <v>842</v>
      </c>
      <c r="O160" s="111" t="s">
        <v>572</v>
      </c>
      <c r="P160" s="79">
        <v>2008</v>
      </c>
      <c r="Q160" s="103">
        <v>1</v>
      </c>
      <c r="R160" s="103">
        <v>3.23</v>
      </c>
      <c r="T160" s="103">
        <v>1.05785833333333</v>
      </c>
      <c r="U160" s="103">
        <v>3.416882416666656</v>
      </c>
      <c r="W160" s="103">
        <v>224.242068249619</v>
      </c>
      <c r="X160" s="103">
        <v>122.81939354868599</v>
      </c>
      <c r="Z160" s="103">
        <v>6.238499946471074</v>
      </c>
      <c r="AB160" s="103">
        <v>1.7958166666666699</v>
      </c>
      <c r="AC160" s="111">
        <v>3.4739069206049593</v>
      </c>
      <c r="AD160" s="103" t="s">
        <v>1841</v>
      </c>
      <c r="AG160" s="122" t="str">
        <f>VLOOKUP(A160,'Article Matrix'!$B$2:$I$84,7,FALSE)</f>
        <v>Sub-Saharan Africa</v>
      </c>
      <c r="AH160" s="122" t="str">
        <f>VLOOKUP(A160,'Article Matrix'!$B$2:$I$84,8,FALSE)</f>
        <v>Lower middle income</v>
      </c>
      <c r="AI160" s="103" t="str">
        <f t="shared" si="4"/>
        <v>Lower Middle Income</v>
      </c>
      <c r="AJ160" s="79" t="str">
        <f t="shared" si="5"/>
        <v>Per Person Treated (Compliant)</v>
      </c>
    </row>
    <row r="161" spans="1:36">
      <c r="A161" s="103" t="s">
        <v>810</v>
      </c>
      <c r="B161" s="103" t="s">
        <v>1461</v>
      </c>
      <c r="C161" s="103" t="s">
        <v>753</v>
      </c>
      <c r="D161" s="103">
        <v>2002</v>
      </c>
      <c r="E161" s="79" t="s">
        <v>714</v>
      </c>
      <c r="F161" s="103" t="s">
        <v>349</v>
      </c>
      <c r="G161" s="103" t="s">
        <v>1832</v>
      </c>
      <c r="H161" s="79" t="s">
        <v>1829</v>
      </c>
      <c r="I161" s="103" t="s">
        <v>863</v>
      </c>
      <c r="J161" s="103" t="s">
        <v>923</v>
      </c>
      <c r="K161" s="103" t="s">
        <v>851</v>
      </c>
      <c r="L161" s="105">
        <v>2.34</v>
      </c>
      <c r="N161" s="103" t="s">
        <v>837</v>
      </c>
      <c r="O161" s="111" t="s">
        <v>572</v>
      </c>
      <c r="P161" s="79">
        <v>2000</v>
      </c>
      <c r="Q161" s="103">
        <v>1</v>
      </c>
      <c r="R161" s="103">
        <v>2.34</v>
      </c>
      <c r="T161" s="103">
        <v>76.175541666666703</v>
      </c>
      <c r="U161" s="103">
        <v>178.25076750000008</v>
      </c>
      <c r="W161" s="103">
        <v>224.602657227321</v>
      </c>
      <c r="X161" s="103">
        <v>62.369074315033899</v>
      </c>
      <c r="Z161" s="103">
        <v>641.9142254875336</v>
      </c>
      <c r="AB161" s="103">
        <v>84.529601757352907</v>
      </c>
      <c r="AC161" s="111">
        <v>7.593957763224596</v>
      </c>
      <c r="AD161" s="103" t="s">
        <v>1845</v>
      </c>
      <c r="AG161" s="122" t="str">
        <f>VLOOKUP(A161,'Article Matrix'!$B$2:$I$84,7,FALSE)</f>
        <v>Sub-Saharan Africa</v>
      </c>
      <c r="AH161" s="122" t="str">
        <f>VLOOKUP(A161,'Article Matrix'!$B$2:$I$84,8,FALSE)</f>
        <v>Low income</v>
      </c>
      <c r="AI161" s="103" t="str">
        <f t="shared" si="4"/>
        <v>Low Income</v>
      </c>
      <c r="AJ161" s="79" t="str">
        <f t="shared" si="5"/>
        <v>Per Net Distributed</v>
      </c>
    </row>
    <row r="162" spans="1:36">
      <c r="A162" s="103" t="s">
        <v>1071</v>
      </c>
      <c r="B162" s="103" t="s">
        <v>1732</v>
      </c>
      <c r="C162" s="103" t="s">
        <v>1054</v>
      </c>
      <c r="D162" s="103">
        <v>2013</v>
      </c>
      <c r="E162" s="79" t="s">
        <v>1072</v>
      </c>
      <c r="F162" s="100" t="s">
        <v>42</v>
      </c>
      <c r="G162" s="100"/>
      <c r="H162" s="103" t="s">
        <v>950</v>
      </c>
      <c r="I162" s="79" t="s">
        <v>1298</v>
      </c>
      <c r="J162" s="103" t="s">
        <v>1232</v>
      </c>
      <c r="K162" s="113" t="s">
        <v>834</v>
      </c>
      <c r="L162" s="78">
        <v>2.89</v>
      </c>
      <c r="N162" s="103" t="s">
        <v>846</v>
      </c>
      <c r="O162" s="111" t="s">
        <v>572</v>
      </c>
      <c r="P162" s="79">
        <v>2009</v>
      </c>
      <c r="Q162" s="103">
        <v>1</v>
      </c>
      <c r="R162" s="103">
        <v>2.89</v>
      </c>
      <c r="T162" s="103">
        <v>1.4088000000000001</v>
      </c>
      <c r="U162" s="79">
        <v>4.0714320000000006</v>
      </c>
      <c r="W162" s="103">
        <v>224.242068249619</v>
      </c>
      <c r="X162" s="103">
        <v>143.111789768596</v>
      </c>
      <c r="Z162" s="103">
        <v>6.3795326289604253</v>
      </c>
      <c r="AB162" s="103">
        <v>1.7958166666666699</v>
      </c>
      <c r="AC162" s="111">
        <v>3.5524409297313646</v>
      </c>
      <c r="AD162" s="103" t="s">
        <v>1848</v>
      </c>
      <c r="AG162" s="122" t="str">
        <f>VLOOKUP(A162,'Article Matrix'!$B$2:$I$84,7,FALSE)</f>
        <v>Multiple</v>
      </c>
      <c r="AH162" s="122" t="str">
        <f>VLOOKUP(A162,'Article Matrix'!$B$2:$I$84,8,FALSE)</f>
        <v>Multiple</v>
      </c>
      <c r="AI162" s="103" t="str">
        <f t="shared" si="4"/>
        <v>Multiple</v>
      </c>
      <c r="AJ162" s="79" t="str">
        <f t="shared" si="5"/>
        <v>Per Patient Treated</v>
      </c>
    </row>
    <row r="163" spans="1:36">
      <c r="A163" s="103" t="s">
        <v>1082</v>
      </c>
      <c r="B163" s="103" t="s">
        <v>1649</v>
      </c>
      <c r="C163" s="103" t="s">
        <v>1032</v>
      </c>
      <c r="D163" s="103">
        <v>2014</v>
      </c>
      <c r="E163" s="79" t="s">
        <v>1031</v>
      </c>
      <c r="F163" s="79" t="s">
        <v>568</v>
      </c>
      <c r="G163" s="79" t="s">
        <v>1830</v>
      </c>
      <c r="H163" s="103" t="s">
        <v>950</v>
      </c>
      <c r="I163" s="103" t="s">
        <v>1296</v>
      </c>
      <c r="J163" s="103" t="s">
        <v>1208</v>
      </c>
      <c r="K163" s="103" t="s">
        <v>834</v>
      </c>
      <c r="L163" s="105">
        <v>26.53</v>
      </c>
      <c r="N163" s="103" t="s">
        <v>846</v>
      </c>
      <c r="O163" s="111" t="s">
        <v>572</v>
      </c>
      <c r="P163" s="79">
        <v>2008</v>
      </c>
      <c r="Q163" s="103">
        <v>1</v>
      </c>
      <c r="R163" s="103">
        <v>26.53</v>
      </c>
      <c r="T163" s="103">
        <v>3.7456606900876399</v>
      </c>
      <c r="U163" s="79">
        <v>99.372378108025089</v>
      </c>
      <c r="W163" s="103">
        <v>189.33530292592201</v>
      </c>
      <c r="X163" s="103">
        <v>120.63816944307599</v>
      </c>
      <c r="Z163" s="103">
        <v>155.95975468137425</v>
      </c>
      <c r="AB163" s="103">
        <v>5.1472526651441299</v>
      </c>
      <c r="AC163" s="111">
        <v>30.299611234842533</v>
      </c>
      <c r="AD163" s="103" t="s">
        <v>1848</v>
      </c>
      <c r="AG163" s="122" t="str">
        <f>VLOOKUP(A163,'Article Matrix'!$B$2:$I$84,7,FALSE)</f>
        <v>Sub-Saharan Africa</v>
      </c>
      <c r="AH163" s="122" t="str">
        <f>VLOOKUP(A163,'Article Matrix'!$B$2:$I$84,8,FALSE)</f>
        <v>Lower middle income</v>
      </c>
      <c r="AI163" s="103" t="str">
        <f t="shared" si="4"/>
        <v>Lower Middle Income</v>
      </c>
      <c r="AJ163" s="79" t="str">
        <f t="shared" si="5"/>
        <v>Per Patient Treated</v>
      </c>
    </row>
    <row r="164" spans="1:36">
      <c r="A164" s="103" t="s">
        <v>1027</v>
      </c>
      <c r="B164" s="103" t="s">
        <v>1796</v>
      </c>
      <c r="C164" s="103" t="s">
        <v>1029</v>
      </c>
      <c r="D164" s="103">
        <v>2012</v>
      </c>
      <c r="E164" s="79" t="s">
        <v>1028</v>
      </c>
      <c r="F164" s="79" t="s">
        <v>481</v>
      </c>
      <c r="G164" s="79"/>
      <c r="H164" s="79" t="s">
        <v>950</v>
      </c>
      <c r="I164" s="79" t="s">
        <v>1298</v>
      </c>
      <c r="J164" s="103" t="s">
        <v>1152</v>
      </c>
      <c r="K164" s="103" t="s">
        <v>834</v>
      </c>
      <c r="L164" s="105">
        <v>3.1680000000000001</v>
      </c>
      <c r="N164" s="103" t="s">
        <v>846</v>
      </c>
      <c r="O164" s="111" t="s">
        <v>572</v>
      </c>
      <c r="P164" s="79">
        <v>2009</v>
      </c>
      <c r="Q164" s="103">
        <v>1</v>
      </c>
      <c r="R164" s="103">
        <v>3.1680000000000001</v>
      </c>
      <c r="T164" s="103">
        <v>3385.65</v>
      </c>
      <c r="U164" s="79">
        <v>10725.7392</v>
      </c>
      <c r="W164" s="103">
        <v>214.26197029566001</v>
      </c>
      <c r="X164" s="103">
        <v>128.2125477795</v>
      </c>
      <c r="Z164" s="103">
        <v>17924.283181874682</v>
      </c>
      <c r="AB164" s="103">
        <v>4344.0376417010802</v>
      </c>
      <c r="AC164" s="111">
        <v>4.1261804478415423</v>
      </c>
      <c r="AD164" s="103" t="s">
        <v>1848</v>
      </c>
      <c r="AG164" s="122" t="str">
        <f>VLOOKUP(A164,'Article Matrix'!$B$2:$I$84,7,FALSE)</f>
        <v>Sub-Saharan Africa</v>
      </c>
      <c r="AH164" s="122" t="str">
        <f>VLOOKUP(A164,'Article Matrix'!$B$2:$I$84,8,FALSE)</f>
        <v>Low income</v>
      </c>
      <c r="AI164" s="103" t="str">
        <f t="shared" si="4"/>
        <v>Low Income</v>
      </c>
      <c r="AJ164" s="79" t="str">
        <f t="shared" si="5"/>
        <v>Per Patient Treated</v>
      </c>
    </row>
    <row r="165" spans="1:36">
      <c r="A165" s="103" t="s">
        <v>787</v>
      </c>
      <c r="B165" s="103" t="s">
        <v>1352</v>
      </c>
      <c r="C165" s="103" t="s">
        <v>735</v>
      </c>
      <c r="D165" s="103">
        <v>2008</v>
      </c>
      <c r="E165" s="79" t="s">
        <v>691</v>
      </c>
      <c r="F165" s="103" t="s">
        <v>349</v>
      </c>
      <c r="G165" s="103" t="s">
        <v>1834</v>
      </c>
      <c r="H165" s="103" t="s">
        <v>850</v>
      </c>
      <c r="I165" s="79" t="s">
        <v>1309</v>
      </c>
      <c r="J165" s="103" t="s">
        <v>883</v>
      </c>
      <c r="K165" s="103" t="s">
        <v>851</v>
      </c>
      <c r="L165" s="105">
        <v>1.88</v>
      </c>
      <c r="N165" s="103" t="s">
        <v>842</v>
      </c>
      <c r="O165" s="111" t="s">
        <v>572</v>
      </c>
      <c r="P165" s="79">
        <v>2006</v>
      </c>
      <c r="Q165" s="103">
        <v>1</v>
      </c>
      <c r="R165" s="103">
        <v>1.88</v>
      </c>
      <c r="T165" s="103">
        <v>72.100835017862096</v>
      </c>
      <c r="U165" s="103">
        <v>135.54956983358073</v>
      </c>
      <c r="W165" s="103">
        <v>224.602657227321</v>
      </c>
      <c r="X165" s="103">
        <v>100</v>
      </c>
      <c r="Z165" s="103">
        <v>304.44793570642548</v>
      </c>
      <c r="AB165" s="103">
        <v>84.529601757352907</v>
      </c>
      <c r="AC165" s="111">
        <v>3.6016724245354999</v>
      </c>
      <c r="AD165" s="103" t="s">
        <v>1841</v>
      </c>
      <c r="AG165" s="122" t="str">
        <f>VLOOKUP(A165,'Article Matrix'!$B$2:$I$84,7,FALSE)</f>
        <v>Sub-Saharan Africa</v>
      </c>
      <c r="AH165" s="122" t="str">
        <f>VLOOKUP(A165,'Article Matrix'!$B$2:$I$84,8,FALSE)</f>
        <v>Low income</v>
      </c>
      <c r="AI165" s="103" t="str">
        <f t="shared" si="4"/>
        <v>Low Income</v>
      </c>
      <c r="AJ165" s="79" t="str">
        <f t="shared" si="5"/>
        <v>Per Person Treated (Compliant)</v>
      </c>
    </row>
    <row r="166" spans="1:36">
      <c r="A166" s="103" t="s">
        <v>1013</v>
      </c>
      <c r="B166" s="103" t="s">
        <v>1708</v>
      </c>
      <c r="C166" s="103" t="s">
        <v>1015</v>
      </c>
      <c r="D166" s="103">
        <v>2011</v>
      </c>
      <c r="E166" s="79" t="s">
        <v>1014</v>
      </c>
      <c r="F166" s="112" t="s">
        <v>349</v>
      </c>
      <c r="G166" s="79" t="s">
        <v>1832</v>
      </c>
      <c r="H166" s="79" t="s">
        <v>1829</v>
      </c>
      <c r="I166" s="79" t="s">
        <v>1016</v>
      </c>
      <c r="J166" s="103" t="s">
        <v>1112</v>
      </c>
      <c r="K166" s="103" t="s">
        <v>851</v>
      </c>
      <c r="L166" s="105">
        <v>1.88</v>
      </c>
      <c r="N166" s="103" t="s">
        <v>840</v>
      </c>
      <c r="O166" s="111" t="s">
        <v>572</v>
      </c>
      <c r="P166" s="79">
        <v>2006</v>
      </c>
      <c r="Q166" s="103">
        <v>1</v>
      </c>
      <c r="R166" s="103">
        <v>1.88</v>
      </c>
      <c r="T166" s="103">
        <v>72.100835017862096</v>
      </c>
      <c r="U166" s="79">
        <v>135.54956983358073</v>
      </c>
      <c r="W166" s="103">
        <v>224.602657227321</v>
      </c>
      <c r="X166" s="103">
        <v>100</v>
      </c>
      <c r="Z166" s="103">
        <v>304.44793570642548</v>
      </c>
      <c r="AB166" s="103">
        <v>84.529601757352907</v>
      </c>
      <c r="AC166" s="111">
        <v>3.6016724245354999</v>
      </c>
      <c r="AD166" s="103" t="s">
        <v>1844</v>
      </c>
      <c r="AG166" s="122" t="str">
        <f>VLOOKUP(A166,'Article Matrix'!$B$2:$I$84,7,FALSE)</f>
        <v>Multiple</v>
      </c>
      <c r="AH166" s="122" t="str">
        <f>VLOOKUP(A166,'Article Matrix'!$B$2:$I$84,8,FALSE)</f>
        <v>Multiple</v>
      </c>
      <c r="AI166" s="103" t="str">
        <f t="shared" si="4"/>
        <v>Multiple</v>
      </c>
      <c r="AJ166" s="79" t="str">
        <f t="shared" si="5"/>
        <v>Per Person Protected</v>
      </c>
    </row>
    <row r="167" spans="1:36">
      <c r="A167" s="103" t="s">
        <v>802</v>
      </c>
      <c r="B167" s="103" t="s">
        <v>1436</v>
      </c>
      <c r="C167" s="103" t="s">
        <v>748</v>
      </c>
      <c r="D167" s="103">
        <v>2004</v>
      </c>
      <c r="E167" s="79" t="s">
        <v>706</v>
      </c>
      <c r="F167" s="103" t="s">
        <v>37</v>
      </c>
      <c r="G167" s="103" t="s">
        <v>1832</v>
      </c>
      <c r="H167" s="79" t="s">
        <v>1829</v>
      </c>
      <c r="I167" s="103" t="s">
        <v>863</v>
      </c>
      <c r="J167" s="103" t="s">
        <v>912</v>
      </c>
      <c r="K167" s="103" t="s">
        <v>834</v>
      </c>
      <c r="L167" s="105">
        <v>2.4300000000000002</v>
      </c>
      <c r="N167" s="103" t="s">
        <v>837</v>
      </c>
      <c r="O167" s="111" t="s">
        <v>572</v>
      </c>
      <c r="P167" s="79">
        <v>1997</v>
      </c>
      <c r="Q167" s="103">
        <v>1</v>
      </c>
      <c r="R167" s="103">
        <v>2.4300000000000002</v>
      </c>
      <c r="T167" s="103">
        <v>36.313285833333303</v>
      </c>
      <c r="U167" s="103">
        <v>88.241284574999938</v>
      </c>
      <c r="W167" s="103">
        <v>180.76631971933301</v>
      </c>
      <c r="X167" s="103">
        <v>62.282338308457597</v>
      </c>
      <c r="Z167" s="103">
        <v>256.1087572038544</v>
      </c>
      <c r="AB167" s="103">
        <v>53.437233333333303</v>
      </c>
      <c r="AC167" s="111">
        <v>4.7927024141816448</v>
      </c>
      <c r="AD167" s="103" t="s">
        <v>1845</v>
      </c>
      <c r="AG167" s="122" t="str">
        <f>VLOOKUP(A167,'Article Matrix'!$B$2:$I$84,7,FALSE)</f>
        <v>South Asia</v>
      </c>
      <c r="AH167" s="122" t="str">
        <f>VLOOKUP(A167,'Article Matrix'!$B$2:$I$84,8,FALSE)</f>
        <v>Lower middle income</v>
      </c>
      <c r="AI167" s="103" t="str">
        <f t="shared" si="4"/>
        <v>Lower Middle Income</v>
      </c>
      <c r="AJ167" s="79" t="str">
        <f t="shared" si="5"/>
        <v>Per Net Distributed</v>
      </c>
    </row>
    <row r="168" spans="1:36">
      <c r="A168" s="103" t="s">
        <v>1013</v>
      </c>
      <c r="B168" s="103" t="s">
        <v>1710</v>
      </c>
      <c r="C168" s="103" t="s">
        <v>1015</v>
      </c>
      <c r="D168" s="103">
        <v>2011</v>
      </c>
      <c r="E168" s="79" t="s">
        <v>1014</v>
      </c>
      <c r="F168" s="112" t="s">
        <v>349</v>
      </c>
      <c r="G168" s="79" t="s">
        <v>1832</v>
      </c>
      <c r="H168" s="79" t="s">
        <v>1829</v>
      </c>
      <c r="I168" s="79" t="s">
        <v>1016</v>
      </c>
      <c r="J168" s="103" t="s">
        <v>1113</v>
      </c>
      <c r="K168" s="103" t="s">
        <v>851</v>
      </c>
      <c r="L168" s="105">
        <v>1.94</v>
      </c>
      <c r="N168" s="103" t="s">
        <v>840</v>
      </c>
      <c r="O168" s="111" t="s">
        <v>572</v>
      </c>
      <c r="P168" s="79">
        <v>2006</v>
      </c>
      <c r="Q168" s="103">
        <v>1</v>
      </c>
      <c r="R168" s="103">
        <v>1.94</v>
      </c>
      <c r="T168" s="103">
        <v>72.100835017862096</v>
      </c>
      <c r="U168" s="79">
        <v>139.87561993465246</v>
      </c>
      <c r="W168" s="103">
        <v>224.602657227321</v>
      </c>
      <c r="X168" s="103">
        <v>100</v>
      </c>
      <c r="Z168" s="103">
        <v>314.16435918641781</v>
      </c>
      <c r="AB168" s="103">
        <v>84.529601757352907</v>
      </c>
      <c r="AC168" s="111">
        <v>3.7166194168079096</v>
      </c>
      <c r="AD168" s="103" t="s">
        <v>1844</v>
      </c>
      <c r="AG168" s="122" t="str">
        <f>VLOOKUP(A168,'Article Matrix'!$B$2:$I$84,7,FALSE)</f>
        <v>Multiple</v>
      </c>
      <c r="AH168" s="122" t="str">
        <f>VLOOKUP(A168,'Article Matrix'!$B$2:$I$84,8,FALSE)</f>
        <v>Multiple</v>
      </c>
      <c r="AI168" s="103" t="str">
        <f t="shared" si="4"/>
        <v>Multiple</v>
      </c>
      <c r="AJ168" s="79" t="str">
        <f t="shared" si="5"/>
        <v>Per Person Protected</v>
      </c>
    </row>
    <row r="169" spans="1:36">
      <c r="A169" s="103" t="s">
        <v>785</v>
      </c>
      <c r="B169" s="103" t="s">
        <v>1347</v>
      </c>
      <c r="C169" s="103" t="s">
        <v>734</v>
      </c>
      <c r="D169" s="103">
        <v>2008</v>
      </c>
      <c r="E169" s="79" t="s">
        <v>689</v>
      </c>
      <c r="F169" s="103" t="s">
        <v>210</v>
      </c>
      <c r="G169" s="103" t="s">
        <v>1832</v>
      </c>
      <c r="H169" s="79" t="s">
        <v>1829</v>
      </c>
      <c r="I169" s="103" t="s">
        <v>880</v>
      </c>
      <c r="J169" s="103" t="s">
        <v>881</v>
      </c>
      <c r="K169" s="103" t="s">
        <v>834</v>
      </c>
      <c r="L169" s="105">
        <v>1.94</v>
      </c>
      <c r="N169" s="103" t="s">
        <v>841</v>
      </c>
      <c r="O169" s="111" t="s">
        <v>572</v>
      </c>
      <c r="P169" s="79">
        <v>2000</v>
      </c>
      <c r="Q169" s="103">
        <v>1</v>
      </c>
      <c r="R169" s="103">
        <v>1.94</v>
      </c>
      <c r="T169" s="103">
        <v>5.1018158333333297</v>
      </c>
      <c r="U169" s="103">
        <v>9.8975227166666588</v>
      </c>
      <c r="W169" s="103">
        <v>181.416935025573</v>
      </c>
      <c r="X169" s="103">
        <v>63.066944646944698</v>
      </c>
      <c r="Z169" s="103">
        <v>28.470988180186644</v>
      </c>
      <c r="AB169" s="103">
        <v>7.6191416666666703</v>
      </c>
      <c r="AC169" s="102">
        <v>3.7367710728815644</v>
      </c>
      <c r="AD169" s="103" t="s">
        <v>1843</v>
      </c>
      <c r="AF169" s="103" t="s">
        <v>967</v>
      </c>
      <c r="AG169" s="122" t="str">
        <f>VLOOKUP(A169,'Article Matrix'!$B$2:$I$84,7,FALSE)</f>
        <v>Sub-Saharan Africa</v>
      </c>
      <c r="AH169" s="122" t="str">
        <f>VLOOKUP(A169,'Article Matrix'!$B$2:$I$84,8,FALSE)</f>
        <v>Low income</v>
      </c>
      <c r="AI169" s="103" t="str">
        <f t="shared" si="4"/>
        <v>Low Income</v>
      </c>
      <c r="AJ169" s="79" t="str">
        <f t="shared" si="5"/>
        <v>Per House Sprayed</v>
      </c>
    </row>
    <row r="170" spans="1:36">
      <c r="A170" s="103" t="s">
        <v>1082</v>
      </c>
      <c r="B170" s="103" t="s">
        <v>1646</v>
      </c>
      <c r="C170" s="103" t="s">
        <v>1032</v>
      </c>
      <c r="D170" s="103">
        <v>2014</v>
      </c>
      <c r="E170" s="79" t="s">
        <v>1031</v>
      </c>
      <c r="F170" s="79" t="s">
        <v>568</v>
      </c>
      <c r="G170" s="79" t="s">
        <v>1830</v>
      </c>
      <c r="H170" s="103" t="s">
        <v>950</v>
      </c>
      <c r="I170" s="103" t="s">
        <v>1296</v>
      </c>
      <c r="J170" s="103" t="s">
        <v>1204</v>
      </c>
      <c r="K170" s="103" t="s">
        <v>834</v>
      </c>
      <c r="L170" s="105">
        <v>26.99</v>
      </c>
      <c r="N170" s="103" t="s">
        <v>846</v>
      </c>
      <c r="O170" s="111" t="s">
        <v>572</v>
      </c>
      <c r="P170" s="79">
        <v>2008</v>
      </c>
      <c r="Q170" s="103">
        <v>1</v>
      </c>
      <c r="R170" s="103">
        <v>26.99</v>
      </c>
      <c r="T170" s="103">
        <v>3.7456606900876399</v>
      </c>
      <c r="U170" s="79">
        <v>101.0953820254654</v>
      </c>
      <c r="W170" s="103">
        <v>189.33530292592201</v>
      </c>
      <c r="X170" s="103">
        <v>120.63816944307599</v>
      </c>
      <c r="Z170" s="103">
        <v>158.66391929326389</v>
      </c>
      <c r="AB170" s="103">
        <v>5.1472526651441299</v>
      </c>
      <c r="AC170" s="111">
        <v>30.82497200257821</v>
      </c>
      <c r="AD170" s="103" t="s">
        <v>1848</v>
      </c>
      <c r="AG170" s="122" t="str">
        <f>VLOOKUP(A170,'Article Matrix'!$B$2:$I$84,7,FALSE)</f>
        <v>Sub-Saharan Africa</v>
      </c>
      <c r="AH170" s="122" t="str">
        <f>VLOOKUP(A170,'Article Matrix'!$B$2:$I$84,8,FALSE)</f>
        <v>Lower middle income</v>
      </c>
      <c r="AI170" s="103" t="str">
        <f t="shared" si="4"/>
        <v>Lower Middle Income</v>
      </c>
      <c r="AJ170" s="79" t="str">
        <f t="shared" si="5"/>
        <v>Per Patient Treated</v>
      </c>
    </row>
    <row r="171" spans="1:36">
      <c r="A171" s="103" t="s">
        <v>976</v>
      </c>
      <c r="B171" s="103" t="s">
        <v>1576</v>
      </c>
      <c r="C171" s="103" t="s">
        <v>980</v>
      </c>
      <c r="D171" s="103">
        <v>2009</v>
      </c>
      <c r="E171" s="79" t="s">
        <v>979</v>
      </c>
      <c r="F171" s="79" t="s">
        <v>349</v>
      </c>
      <c r="G171" s="103" t="s">
        <v>1832</v>
      </c>
      <c r="H171" s="79" t="s">
        <v>1829</v>
      </c>
      <c r="I171" s="103" t="s">
        <v>863</v>
      </c>
      <c r="J171" s="103" t="s">
        <v>986</v>
      </c>
      <c r="K171" s="103" t="s">
        <v>851</v>
      </c>
      <c r="L171" s="105">
        <v>2.52</v>
      </c>
      <c r="N171" s="103" t="s">
        <v>837</v>
      </c>
      <c r="O171" s="111" t="s">
        <v>572</v>
      </c>
      <c r="P171" s="79">
        <v>2007</v>
      </c>
      <c r="Q171" s="103">
        <v>1</v>
      </c>
      <c r="R171" s="103">
        <v>2.52</v>
      </c>
      <c r="T171" s="103">
        <v>67.317638124285693</v>
      </c>
      <c r="U171" s="79">
        <v>169.64044807319996</v>
      </c>
      <c r="W171" s="103">
        <v>224.602657227321</v>
      </c>
      <c r="X171" s="103">
        <v>114.453734208171</v>
      </c>
      <c r="Z171" s="103">
        <v>332.90041320254232</v>
      </c>
      <c r="AB171" s="103">
        <v>84.529601757352907</v>
      </c>
      <c r="AC171" s="111">
        <v>3.9382702187353509</v>
      </c>
      <c r="AD171" s="103" t="s">
        <v>1845</v>
      </c>
      <c r="AG171" s="122" t="str">
        <f>VLOOKUP(A171,'Article Matrix'!$B$2:$I$84,7,FALSE)</f>
        <v>Sub-Saharan Africa</v>
      </c>
      <c r="AH171" s="122" t="str">
        <f>VLOOKUP(A171,'Article Matrix'!$B$2:$I$84,8,FALSE)</f>
        <v>Low income</v>
      </c>
      <c r="AI171" s="103" t="str">
        <f t="shared" si="4"/>
        <v>Low Income</v>
      </c>
      <c r="AJ171" s="79" t="str">
        <f t="shared" si="5"/>
        <v>Per Net Distributed</v>
      </c>
    </row>
    <row r="172" spans="1:36">
      <c r="A172" s="103" t="s">
        <v>799</v>
      </c>
      <c r="B172" s="103" t="s">
        <v>1410</v>
      </c>
      <c r="C172" s="103" t="s">
        <v>746</v>
      </c>
      <c r="D172" s="103">
        <v>2005</v>
      </c>
      <c r="E172" s="79" t="s">
        <v>703</v>
      </c>
      <c r="F172" s="103" t="s">
        <v>387</v>
      </c>
      <c r="G172" s="103" t="s">
        <v>1832</v>
      </c>
      <c r="H172" s="79" t="s">
        <v>1829</v>
      </c>
      <c r="I172" s="103" t="s">
        <v>863</v>
      </c>
      <c r="J172" s="103" t="s">
        <v>882</v>
      </c>
      <c r="K172" s="103" t="s">
        <v>851</v>
      </c>
      <c r="L172" s="105">
        <v>2.63</v>
      </c>
      <c r="N172" s="103" t="s">
        <v>837</v>
      </c>
      <c r="O172" s="111" t="s">
        <v>572</v>
      </c>
      <c r="P172" s="79">
        <v>1999</v>
      </c>
      <c r="Q172" s="103">
        <v>1</v>
      </c>
      <c r="R172" s="103">
        <v>2.63</v>
      </c>
      <c r="T172" s="103">
        <v>44.088141666666701</v>
      </c>
      <c r="U172" s="103">
        <v>115.95181258333342</v>
      </c>
      <c r="W172" s="103">
        <v>203.30561155914</v>
      </c>
      <c r="X172" s="103">
        <v>26.861750840268702</v>
      </c>
      <c r="Z172" s="103">
        <v>877.59187064254581</v>
      </c>
      <c r="AB172" s="103">
        <v>249.105950100379</v>
      </c>
      <c r="AC172" s="111">
        <v>3.5229663132852265</v>
      </c>
      <c r="AD172" s="103" t="s">
        <v>1845</v>
      </c>
      <c r="AG172" s="122" t="str">
        <f>VLOOKUP(A172,'Article Matrix'!$B$2:$I$84,7,FALSE)</f>
        <v>Sub-Saharan Africa</v>
      </c>
      <c r="AH172" s="122" t="str">
        <f>VLOOKUP(A172,'Article Matrix'!$B$2:$I$84,8,FALSE)</f>
        <v>Low income</v>
      </c>
      <c r="AI172" s="103" t="str">
        <f t="shared" si="4"/>
        <v>Low Income</v>
      </c>
      <c r="AJ172" s="79" t="str">
        <f t="shared" si="5"/>
        <v>Per Net Distributed</v>
      </c>
    </row>
    <row r="173" spans="1:36">
      <c r="A173" s="103" t="s">
        <v>826</v>
      </c>
      <c r="B173" s="103" t="s">
        <v>1548</v>
      </c>
      <c r="C173" s="103" t="s">
        <v>956</v>
      </c>
      <c r="D173" s="103">
        <v>2011</v>
      </c>
      <c r="E173" s="79" t="s">
        <v>955</v>
      </c>
      <c r="F173" s="103" t="s">
        <v>42</v>
      </c>
      <c r="G173" s="79" t="s">
        <v>1831</v>
      </c>
      <c r="H173" s="103" t="s">
        <v>850</v>
      </c>
      <c r="I173" s="103" t="s">
        <v>1309</v>
      </c>
      <c r="J173" s="103" t="s">
        <v>959</v>
      </c>
      <c r="K173" s="103" t="s">
        <v>834</v>
      </c>
      <c r="L173" s="105">
        <v>3.51</v>
      </c>
      <c r="N173" s="103" t="s">
        <v>842</v>
      </c>
      <c r="O173" s="111" t="s">
        <v>572</v>
      </c>
      <c r="P173" s="79">
        <v>2008</v>
      </c>
      <c r="Q173" s="103">
        <v>1</v>
      </c>
      <c r="R173" s="103">
        <v>3.51</v>
      </c>
      <c r="T173" s="103">
        <v>1.05785833333333</v>
      </c>
      <c r="U173" s="103">
        <v>3.7130827499999883</v>
      </c>
      <c r="W173" s="103">
        <v>224.242068249619</v>
      </c>
      <c r="X173" s="103">
        <v>122.81939354868599</v>
      </c>
      <c r="Z173" s="103">
        <v>6.7792987034407028</v>
      </c>
      <c r="AB173" s="103">
        <v>1.7958166666666699</v>
      </c>
      <c r="AC173" s="111">
        <v>3.7750505545892903</v>
      </c>
      <c r="AD173" s="103" t="s">
        <v>1841</v>
      </c>
      <c r="AG173" s="122" t="str">
        <f>VLOOKUP(A173,'Article Matrix'!$B$2:$I$84,7,FALSE)</f>
        <v>Sub-Saharan Africa</v>
      </c>
      <c r="AH173" s="122" t="str">
        <f>VLOOKUP(A173,'Article Matrix'!$B$2:$I$84,8,FALSE)</f>
        <v>Lower middle income</v>
      </c>
      <c r="AI173" s="103" t="str">
        <f t="shared" si="4"/>
        <v>Lower Middle Income</v>
      </c>
      <c r="AJ173" s="79" t="str">
        <f t="shared" si="5"/>
        <v>Per Person Treated (Compliant)</v>
      </c>
    </row>
    <row r="174" spans="1:36">
      <c r="A174" s="103" t="s">
        <v>814</v>
      </c>
      <c r="B174" s="103" t="s">
        <v>1480</v>
      </c>
      <c r="C174" s="103" t="s">
        <v>743</v>
      </c>
      <c r="D174" s="103">
        <v>2001</v>
      </c>
      <c r="E174" s="79" t="s">
        <v>718</v>
      </c>
      <c r="F174" s="103" t="s">
        <v>154</v>
      </c>
      <c r="H174" s="103" t="s">
        <v>850</v>
      </c>
      <c r="I174" s="103" t="s">
        <v>1314</v>
      </c>
      <c r="J174" s="113" t="s">
        <v>929</v>
      </c>
      <c r="K174" s="103" t="s">
        <v>834</v>
      </c>
      <c r="L174" s="106">
        <v>1.1299999999999999</v>
      </c>
      <c r="N174" s="103" t="s">
        <v>842</v>
      </c>
      <c r="O174" s="111" t="s">
        <v>572</v>
      </c>
      <c r="P174" s="79">
        <v>2000</v>
      </c>
      <c r="Q174" s="103">
        <v>1</v>
      </c>
      <c r="R174" s="103">
        <v>1.1299999999999999</v>
      </c>
      <c r="T174" s="103">
        <v>0</v>
      </c>
      <c r="U174" s="103" t="e">
        <v>#N/A</v>
      </c>
      <c r="W174" s="103">
        <v>0</v>
      </c>
      <c r="X174" s="103">
        <v>0</v>
      </c>
      <c r="Y174" s="103" t="s">
        <v>599</v>
      </c>
      <c r="Z174" s="103" t="e">
        <v>#N/A</v>
      </c>
      <c r="AB174" s="103">
        <v>0</v>
      </c>
      <c r="AC174" s="111">
        <v>3.7908688941330495</v>
      </c>
      <c r="AD174" s="103" t="s">
        <v>1841</v>
      </c>
      <c r="AF174" s="103" t="s">
        <v>972</v>
      </c>
      <c r="AG174" s="122" t="str">
        <f>VLOOKUP(A174,'Article Matrix'!$B$2:$I$84,7,FALSE)</f>
        <v>Sub-Saharan Africa</v>
      </c>
      <c r="AH174" s="122" t="str">
        <f>VLOOKUP(A174,'Article Matrix'!$B$2:$I$84,8,FALSE)</f>
        <v>Multiple</v>
      </c>
      <c r="AI174" s="103" t="str">
        <f t="shared" si="4"/>
        <v>Multiple</v>
      </c>
      <c r="AJ174" s="79" t="str">
        <f t="shared" si="5"/>
        <v>Per Person Treated (Compliant)</v>
      </c>
    </row>
    <row r="175" spans="1:36">
      <c r="A175" s="103" t="s">
        <v>1013</v>
      </c>
      <c r="B175" s="103" t="s">
        <v>1712</v>
      </c>
      <c r="C175" s="103" t="s">
        <v>1015</v>
      </c>
      <c r="D175" s="103">
        <v>2011</v>
      </c>
      <c r="E175" s="79" t="s">
        <v>1014</v>
      </c>
      <c r="F175" s="112" t="s">
        <v>349</v>
      </c>
      <c r="G175" s="79" t="s">
        <v>1832</v>
      </c>
      <c r="H175" s="79" t="s">
        <v>1829</v>
      </c>
      <c r="I175" s="79" t="s">
        <v>1016</v>
      </c>
      <c r="J175" s="103" t="s">
        <v>1114</v>
      </c>
      <c r="K175" s="103" t="s">
        <v>851</v>
      </c>
      <c r="L175" s="105">
        <v>1.98</v>
      </c>
      <c r="N175" s="103" t="s">
        <v>840</v>
      </c>
      <c r="O175" s="111" t="s">
        <v>572</v>
      </c>
      <c r="P175" s="79">
        <v>2006</v>
      </c>
      <c r="Q175" s="103">
        <v>1</v>
      </c>
      <c r="R175" s="103">
        <v>1.98</v>
      </c>
      <c r="T175" s="103">
        <v>72.100835017862096</v>
      </c>
      <c r="U175" s="79">
        <v>142.75965333536695</v>
      </c>
      <c r="W175" s="103">
        <v>224.602657227321</v>
      </c>
      <c r="X175" s="103">
        <v>100</v>
      </c>
      <c r="Z175" s="103">
        <v>320.64197483974601</v>
      </c>
      <c r="AB175" s="103">
        <v>84.529601757352907</v>
      </c>
      <c r="AC175" s="111">
        <v>3.7932507449895159</v>
      </c>
      <c r="AD175" s="103" t="s">
        <v>1844</v>
      </c>
      <c r="AG175" s="122" t="str">
        <f>VLOOKUP(A175,'Article Matrix'!$B$2:$I$84,7,FALSE)</f>
        <v>Multiple</v>
      </c>
      <c r="AH175" s="122" t="str">
        <f>VLOOKUP(A175,'Article Matrix'!$B$2:$I$84,8,FALSE)</f>
        <v>Multiple</v>
      </c>
      <c r="AI175" s="103" t="str">
        <f t="shared" si="4"/>
        <v>Multiple</v>
      </c>
      <c r="AJ175" s="79" t="str">
        <f t="shared" si="5"/>
        <v>Per Person Protected</v>
      </c>
    </row>
    <row r="176" spans="1:36">
      <c r="A176" s="103" t="s">
        <v>1040</v>
      </c>
      <c r="B176" s="103" t="s">
        <v>1676</v>
      </c>
      <c r="C176" s="103" t="s">
        <v>1042</v>
      </c>
      <c r="D176" s="103">
        <v>2012</v>
      </c>
      <c r="E176" s="79" t="s">
        <v>1041</v>
      </c>
      <c r="F176" s="79" t="s">
        <v>545</v>
      </c>
      <c r="G176" s="79"/>
      <c r="H176" s="79" t="s">
        <v>850</v>
      </c>
      <c r="I176" s="79" t="s">
        <v>1314</v>
      </c>
      <c r="J176" s="103" t="s">
        <v>1263</v>
      </c>
      <c r="K176" s="103" t="s">
        <v>834</v>
      </c>
      <c r="L176" s="78">
        <v>2.48</v>
      </c>
      <c r="N176" s="103" t="s">
        <v>843</v>
      </c>
      <c r="O176" s="111" t="s">
        <v>572</v>
      </c>
      <c r="P176" s="79">
        <v>2005</v>
      </c>
      <c r="Q176" s="103">
        <v>1</v>
      </c>
      <c r="R176" s="103">
        <v>2.48</v>
      </c>
      <c r="T176" s="103">
        <v>1780.6657768939399</v>
      </c>
      <c r="U176" s="79">
        <v>4416.0511266969706</v>
      </c>
      <c r="W176" s="103">
        <v>202.95607073094899</v>
      </c>
      <c r="X176" s="103">
        <v>92.2094738207972</v>
      </c>
      <c r="Z176" s="103">
        <v>9719.8731072170085</v>
      </c>
      <c r="AB176" s="103">
        <v>2504.5630775832801</v>
      </c>
      <c r="AC176" s="111">
        <v>3.8808657662541179</v>
      </c>
      <c r="AD176" s="103" t="s">
        <v>1842</v>
      </c>
      <c r="AG176" s="122" t="str">
        <f>VLOOKUP(A176,'Article Matrix'!$B$2:$I$84,7,FALSE)</f>
        <v>Sub-Saharan Africa</v>
      </c>
      <c r="AH176" s="122" t="str">
        <f>VLOOKUP(A176,'Article Matrix'!$B$2:$I$84,8,FALSE)</f>
        <v>Low income</v>
      </c>
      <c r="AI176" s="103" t="str">
        <f t="shared" si="4"/>
        <v>Low Income</v>
      </c>
      <c r="AJ176" s="79" t="str">
        <f t="shared" si="5"/>
        <v>Per Person Treated (All)</v>
      </c>
    </row>
    <row r="177" spans="1:36">
      <c r="A177" s="103" t="s">
        <v>818</v>
      </c>
      <c r="B177" s="103" t="s">
        <v>1502</v>
      </c>
      <c r="C177" s="103" t="s">
        <v>760</v>
      </c>
      <c r="D177" s="103">
        <v>2007</v>
      </c>
      <c r="E177" s="79" t="s">
        <v>758</v>
      </c>
      <c r="F177" s="103" t="s">
        <v>524</v>
      </c>
      <c r="G177" s="79" t="s">
        <v>1832</v>
      </c>
      <c r="H177" s="79" t="s">
        <v>1829</v>
      </c>
      <c r="I177" s="103" t="s">
        <v>863</v>
      </c>
      <c r="J177" s="103" t="s">
        <v>934</v>
      </c>
      <c r="K177" s="103" t="s">
        <v>834</v>
      </c>
      <c r="L177" s="105">
        <v>2.65</v>
      </c>
      <c r="N177" s="103" t="s">
        <v>839</v>
      </c>
      <c r="O177" s="111" t="s">
        <v>572</v>
      </c>
      <c r="P177" s="79">
        <v>2005</v>
      </c>
      <c r="Q177" s="103">
        <v>1</v>
      </c>
      <c r="R177" s="103">
        <v>2.65</v>
      </c>
      <c r="T177" s="103">
        <v>1128.9341791619199</v>
      </c>
      <c r="U177" s="103">
        <v>2991.6755747790876</v>
      </c>
      <c r="W177" s="103">
        <v>197.07182063634701</v>
      </c>
      <c r="X177" s="103">
        <v>95.206749465219204</v>
      </c>
      <c r="Z177" s="103">
        <v>6192.5751649612557</v>
      </c>
      <c r="AB177" s="103">
        <v>1583.00278737484</v>
      </c>
      <c r="AC177" s="111">
        <v>3.9119167788899873</v>
      </c>
      <c r="AD177" s="103" t="s">
        <v>1846</v>
      </c>
      <c r="AG177" s="122" t="str">
        <f>VLOOKUP(A177,'Article Matrix'!$B$2:$I$84,7,FALSE)</f>
        <v>Multiple</v>
      </c>
      <c r="AH177" s="122" t="str">
        <f>VLOOKUP(A177,'Article Matrix'!$B$2:$I$84,8,FALSE)</f>
        <v>Multiple</v>
      </c>
      <c r="AI177" s="103" t="str">
        <f t="shared" si="4"/>
        <v>Multiple</v>
      </c>
      <c r="AJ177" s="79" t="str">
        <f t="shared" si="5"/>
        <v>Per Treated Net Year</v>
      </c>
    </row>
    <row r="178" spans="1:36">
      <c r="A178" s="103" t="s">
        <v>776</v>
      </c>
      <c r="B178" s="103" t="s">
        <v>1428</v>
      </c>
      <c r="C178" s="103" t="s">
        <v>725</v>
      </c>
      <c r="D178" s="103">
        <v>2010</v>
      </c>
      <c r="E178" s="79" t="s">
        <v>681</v>
      </c>
      <c r="F178" s="103" t="s">
        <v>545</v>
      </c>
      <c r="G178" s="103" t="s">
        <v>1832</v>
      </c>
      <c r="H178" s="79" t="s">
        <v>1829</v>
      </c>
      <c r="I178" s="103" t="s">
        <v>863</v>
      </c>
      <c r="J178" s="103" t="s">
        <v>858</v>
      </c>
      <c r="K178" s="103" t="s">
        <v>851</v>
      </c>
      <c r="L178" s="105">
        <v>2.88</v>
      </c>
      <c r="N178" s="103" t="s">
        <v>837</v>
      </c>
      <c r="O178" s="111" t="s">
        <v>572</v>
      </c>
      <c r="P178" s="79">
        <v>2007</v>
      </c>
      <c r="Q178" s="103">
        <v>1</v>
      </c>
      <c r="R178" s="103">
        <v>2.88</v>
      </c>
      <c r="T178" s="103">
        <v>1723.4917723430001</v>
      </c>
      <c r="U178" s="103">
        <v>4963.65630434784</v>
      </c>
      <c r="W178" s="103">
        <v>202.95607073094899</v>
      </c>
      <c r="X178" s="103">
        <v>107.310676135619</v>
      </c>
      <c r="Z178" s="103">
        <v>9387.734904551211</v>
      </c>
      <c r="AB178" s="103">
        <v>2504.5630775832801</v>
      </c>
      <c r="AC178" s="102">
        <v>3.7482525349729614</v>
      </c>
      <c r="AD178" s="103" t="s">
        <v>1845</v>
      </c>
      <c r="AG178" s="122" t="str">
        <f>VLOOKUP(A178,'Article Matrix'!$B$2:$I$84,7,FALSE)</f>
        <v>Sub-Saharan Africa</v>
      </c>
      <c r="AH178" s="122" t="str">
        <f>VLOOKUP(A178,'Article Matrix'!$B$2:$I$84,8,FALSE)</f>
        <v>Low income</v>
      </c>
      <c r="AI178" s="103" t="str">
        <f t="shared" si="4"/>
        <v>Low Income</v>
      </c>
      <c r="AJ178" s="79" t="str">
        <f t="shared" si="5"/>
        <v>Per Net Distributed</v>
      </c>
    </row>
    <row r="179" spans="1:36">
      <c r="A179" s="103" t="s">
        <v>1013</v>
      </c>
      <c r="B179" s="103" t="s">
        <v>1707</v>
      </c>
      <c r="C179" s="103" t="s">
        <v>1015</v>
      </c>
      <c r="D179" s="103">
        <v>2011</v>
      </c>
      <c r="E179" s="79" t="s">
        <v>1014</v>
      </c>
      <c r="F179" s="112" t="s">
        <v>349</v>
      </c>
      <c r="G179" s="79" t="s">
        <v>1832</v>
      </c>
      <c r="H179" s="79" t="s">
        <v>1829</v>
      </c>
      <c r="I179" s="79" t="s">
        <v>1016</v>
      </c>
      <c r="J179" s="103" t="s">
        <v>1112</v>
      </c>
      <c r="K179" s="103" t="s">
        <v>834</v>
      </c>
      <c r="L179" s="105">
        <v>2.06</v>
      </c>
      <c r="N179" s="103" t="s">
        <v>840</v>
      </c>
      <c r="O179" s="111" t="s">
        <v>572</v>
      </c>
      <c r="P179" s="79">
        <v>2006</v>
      </c>
      <c r="Q179" s="103">
        <v>1</v>
      </c>
      <c r="R179" s="103">
        <v>2.06</v>
      </c>
      <c r="T179" s="103">
        <v>72.100835017862096</v>
      </c>
      <c r="U179" s="79">
        <v>148.52772013679592</v>
      </c>
      <c r="W179" s="103">
        <v>224.602657227321</v>
      </c>
      <c r="X179" s="103">
        <v>100</v>
      </c>
      <c r="Z179" s="103">
        <v>333.59720614640241</v>
      </c>
      <c r="AB179" s="103">
        <v>84.529601757352907</v>
      </c>
      <c r="AC179" s="111">
        <v>3.9465134013527288</v>
      </c>
      <c r="AD179" s="103" t="s">
        <v>1844</v>
      </c>
      <c r="AG179" s="122" t="str">
        <f>VLOOKUP(A179,'Article Matrix'!$B$2:$I$84,7,FALSE)</f>
        <v>Multiple</v>
      </c>
      <c r="AH179" s="122" t="str">
        <f>VLOOKUP(A179,'Article Matrix'!$B$2:$I$84,8,FALSE)</f>
        <v>Multiple</v>
      </c>
      <c r="AI179" s="103" t="str">
        <f t="shared" si="4"/>
        <v>Multiple</v>
      </c>
      <c r="AJ179" s="79" t="str">
        <f t="shared" si="5"/>
        <v>Per Person Protected</v>
      </c>
    </row>
    <row r="180" spans="1:36">
      <c r="A180" s="103" t="s">
        <v>813</v>
      </c>
      <c r="B180" s="103" t="s">
        <v>1475</v>
      </c>
      <c r="C180" s="103" t="s">
        <v>755</v>
      </c>
      <c r="D180" s="103">
        <v>2001</v>
      </c>
      <c r="E180" s="79" t="s">
        <v>717</v>
      </c>
      <c r="F180" s="79" t="s">
        <v>526</v>
      </c>
      <c r="G180" s="79" t="s">
        <v>1832</v>
      </c>
      <c r="H180" s="79" t="s">
        <v>1829</v>
      </c>
      <c r="I180" s="79" t="s">
        <v>880</v>
      </c>
      <c r="J180" s="103" t="s">
        <v>970</v>
      </c>
      <c r="K180" s="103" t="s">
        <v>834</v>
      </c>
      <c r="L180" s="105">
        <v>2.63</v>
      </c>
      <c r="N180" s="103" t="s">
        <v>840</v>
      </c>
      <c r="O180" s="111" t="s">
        <v>572</v>
      </c>
      <c r="P180" s="79">
        <v>1994</v>
      </c>
      <c r="Q180" s="103">
        <v>1</v>
      </c>
      <c r="R180" s="103">
        <v>2.63</v>
      </c>
      <c r="T180" s="103">
        <v>25.1499518885845</v>
      </c>
      <c r="U180" s="79">
        <v>66.144373466977228</v>
      </c>
      <c r="W180" s="103">
        <v>123.556765594608</v>
      </c>
      <c r="X180" s="103">
        <v>65.370552037813198</v>
      </c>
      <c r="Z180" s="103">
        <v>125.01936411878749</v>
      </c>
      <c r="AB180" s="103">
        <v>31.0830916666667</v>
      </c>
      <c r="AC180" s="111">
        <v>4.0221019665446418</v>
      </c>
      <c r="AD180" s="103" t="s">
        <v>1844</v>
      </c>
      <c r="AG180" s="122" t="str">
        <f>VLOOKUP(A180,'Article Matrix'!$B$2:$I$84,7,FALSE)</f>
        <v>East Asia &amp; Pacific</v>
      </c>
      <c r="AH180" s="122" t="str">
        <f>VLOOKUP(A180,'Article Matrix'!$B$2:$I$84,8,FALSE)</f>
        <v>Upper middle income</v>
      </c>
      <c r="AI180" s="103" t="str">
        <f t="shared" si="4"/>
        <v>Upper Middle Income</v>
      </c>
      <c r="AJ180" s="79" t="str">
        <f t="shared" si="5"/>
        <v>Per Person Protected</v>
      </c>
    </row>
    <row r="181" spans="1:36">
      <c r="A181" s="103" t="s">
        <v>786</v>
      </c>
      <c r="B181" s="103" t="s">
        <v>1350</v>
      </c>
      <c r="C181" s="103" t="s">
        <v>730</v>
      </c>
      <c r="D181" s="103">
        <v>2008</v>
      </c>
      <c r="E181" s="79" t="s">
        <v>690</v>
      </c>
      <c r="F181" s="103" t="s">
        <v>387</v>
      </c>
      <c r="G181" s="79" t="s">
        <v>1832</v>
      </c>
      <c r="H181" s="79" t="s">
        <v>1829</v>
      </c>
      <c r="I181" s="103" t="s">
        <v>863</v>
      </c>
      <c r="J181" s="103" t="s">
        <v>882</v>
      </c>
      <c r="K181" s="103" t="s">
        <v>851</v>
      </c>
      <c r="L181" s="105">
        <v>3.04</v>
      </c>
      <c r="N181" s="103" t="s">
        <v>839</v>
      </c>
      <c r="O181" s="111" t="s">
        <v>572</v>
      </c>
      <c r="P181" s="79">
        <v>2005</v>
      </c>
      <c r="Q181" s="103">
        <v>1</v>
      </c>
      <c r="R181" s="103">
        <v>3.04</v>
      </c>
      <c r="T181" s="103">
        <v>118.41974166666699</v>
      </c>
      <c r="U181" s="103">
        <v>359.99601466666769</v>
      </c>
      <c r="W181" s="103">
        <v>203.30561155914</v>
      </c>
      <c r="X181" s="103">
        <v>86.647345430107507</v>
      </c>
      <c r="Z181" s="103">
        <v>844.67919423678995</v>
      </c>
      <c r="AB181" s="103">
        <v>249.105950100379</v>
      </c>
      <c r="AC181" s="111">
        <v>3.3908431087110547</v>
      </c>
      <c r="AD181" s="103" t="s">
        <v>1846</v>
      </c>
      <c r="AG181" s="122" t="str">
        <f>VLOOKUP(A181,'Article Matrix'!$B$2:$I$84,7,FALSE)</f>
        <v>Sub-Saharan Africa</v>
      </c>
      <c r="AH181" s="122" t="str">
        <f>VLOOKUP(A181,'Article Matrix'!$B$2:$I$84,8,FALSE)</f>
        <v>Low income</v>
      </c>
      <c r="AI181" s="103" t="str">
        <f t="shared" si="4"/>
        <v>Low Income</v>
      </c>
      <c r="AJ181" s="79" t="str">
        <f t="shared" si="5"/>
        <v>Per Treated Net Year</v>
      </c>
    </row>
    <row r="182" spans="1:36">
      <c r="A182" s="103" t="s">
        <v>1013</v>
      </c>
      <c r="B182" s="103" t="s">
        <v>1709</v>
      </c>
      <c r="C182" s="103" t="s">
        <v>1015</v>
      </c>
      <c r="D182" s="103">
        <v>2011</v>
      </c>
      <c r="E182" s="79" t="s">
        <v>1014</v>
      </c>
      <c r="F182" s="112" t="s">
        <v>349</v>
      </c>
      <c r="G182" s="79" t="s">
        <v>1832</v>
      </c>
      <c r="H182" s="79" t="s">
        <v>1829</v>
      </c>
      <c r="I182" s="79" t="s">
        <v>1016</v>
      </c>
      <c r="J182" s="103" t="s">
        <v>1113</v>
      </c>
      <c r="K182" s="103" t="s">
        <v>834</v>
      </c>
      <c r="L182" s="105">
        <v>2.12</v>
      </c>
      <c r="N182" s="103" t="s">
        <v>840</v>
      </c>
      <c r="O182" s="111" t="s">
        <v>572</v>
      </c>
      <c r="P182" s="79">
        <v>2006</v>
      </c>
      <c r="Q182" s="103">
        <v>1</v>
      </c>
      <c r="R182" s="103">
        <v>2.12</v>
      </c>
      <c r="T182" s="103">
        <v>72.100835017862096</v>
      </c>
      <c r="U182" s="79">
        <v>152.85377023786765</v>
      </c>
      <c r="W182" s="103">
        <v>224.602657227321</v>
      </c>
      <c r="X182" s="103">
        <v>100</v>
      </c>
      <c r="Z182" s="103">
        <v>343.31362962639474</v>
      </c>
      <c r="AB182" s="103">
        <v>84.529601757352907</v>
      </c>
      <c r="AC182" s="111">
        <v>4.061460393625139</v>
      </c>
      <c r="AD182" s="103" t="s">
        <v>1844</v>
      </c>
      <c r="AG182" s="122" t="str">
        <f>VLOOKUP(A182,'Article Matrix'!$B$2:$I$84,7,FALSE)</f>
        <v>Multiple</v>
      </c>
      <c r="AH182" s="122" t="str">
        <f>VLOOKUP(A182,'Article Matrix'!$B$2:$I$84,8,FALSE)</f>
        <v>Multiple</v>
      </c>
      <c r="AI182" s="103" t="str">
        <f t="shared" si="4"/>
        <v>Multiple</v>
      </c>
      <c r="AJ182" s="79" t="str">
        <f t="shared" si="5"/>
        <v>Per Person Protected</v>
      </c>
    </row>
    <row r="183" spans="1:36">
      <c r="A183" s="103" t="s">
        <v>826</v>
      </c>
      <c r="B183" s="103" t="s">
        <v>1552</v>
      </c>
      <c r="C183" s="103" t="s">
        <v>956</v>
      </c>
      <c r="D183" s="103">
        <v>2011</v>
      </c>
      <c r="E183" s="79" t="s">
        <v>955</v>
      </c>
      <c r="F183" s="103" t="s">
        <v>42</v>
      </c>
      <c r="G183" s="103" t="s">
        <v>1833</v>
      </c>
      <c r="H183" s="103" t="s">
        <v>850</v>
      </c>
      <c r="I183" s="103" t="s">
        <v>1309</v>
      </c>
      <c r="J183" s="103" t="s">
        <v>958</v>
      </c>
      <c r="K183" s="103" t="s">
        <v>834</v>
      </c>
      <c r="L183" s="105">
        <v>3.82</v>
      </c>
      <c r="N183" s="103" t="s">
        <v>842</v>
      </c>
      <c r="O183" s="111" t="s">
        <v>572</v>
      </c>
      <c r="P183" s="79">
        <v>2008</v>
      </c>
      <c r="Q183" s="103">
        <v>1</v>
      </c>
      <c r="R183" s="103">
        <v>3.82</v>
      </c>
      <c r="T183" s="103">
        <v>1.05785833333333</v>
      </c>
      <c r="U183" s="103">
        <v>4.0410188333333208</v>
      </c>
      <c r="W183" s="103">
        <v>224.242068249619</v>
      </c>
      <c r="X183" s="103">
        <v>122.81939354868599</v>
      </c>
      <c r="Z183" s="103">
        <v>7.378040184371363</v>
      </c>
      <c r="AB183" s="103">
        <v>1.7958166666666699</v>
      </c>
      <c r="AC183" s="111">
        <v>4.1084595779290849</v>
      </c>
      <c r="AD183" s="103" t="s">
        <v>1841</v>
      </c>
      <c r="AG183" s="122" t="str">
        <f>VLOOKUP(A183,'Article Matrix'!$B$2:$I$84,7,FALSE)</f>
        <v>Sub-Saharan Africa</v>
      </c>
      <c r="AH183" s="122" t="str">
        <f>VLOOKUP(A183,'Article Matrix'!$B$2:$I$84,8,FALSE)</f>
        <v>Lower middle income</v>
      </c>
      <c r="AI183" s="103" t="str">
        <f t="shared" si="4"/>
        <v>Lower Middle Income</v>
      </c>
      <c r="AJ183" s="79" t="str">
        <f t="shared" si="5"/>
        <v>Per Person Treated (Compliant)</v>
      </c>
    </row>
    <row r="184" spans="1:36">
      <c r="A184" s="103" t="s">
        <v>1078</v>
      </c>
      <c r="B184" s="103" t="s">
        <v>1760</v>
      </c>
      <c r="C184" s="103" t="s">
        <v>1080</v>
      </c>
      <c r="D184" s="103">
        <v>2013</v>
      </c>
      <c r="E184" s="79" t="s">
        <v>1079</v>
      </c>
      <c r="F184" s="79" t="s">
        <v>857</v>
      </c>
      <c r="G184" s="79"/>
      <c r="H184" s="79" t="s">
        <v>950</v>
      </c>
      <c r="I184" s="79" t="s">
        <v>1298</v>
      </c>
      <c r="J184" s="103" t="s">
        <v>1305</v>
      </c>
      <c r="K184" s="103" t="s">
        <v>834</v>
      </c>
      <c r="L184" s="78">
        <v>3.36</v>
      </c>
      <c r="N184" s="103" t="s">
        <v>846</v>
      </c>
      <c r="O184" s="111" t="s">
        <v>572</v>
      </c>
      <c r="P184" s="79">
        <v>2007</v>
      </c>
      <c r="Q184" s="103">
        <v>1</v>
      </c>
      <c r="R184" s="103">
        <v>3.36</v>
      </c>
      <c r="T184" s="103" t="e">
        <v>#N/A</v>
      </c>
      <c r="U184" s="79" t="e">
        <v>#N/A</v>
      </c>
      <c r="W184" s="103" t="e">
        <v>#N/A</v>
      </c>
      <c r="X184" s="103" t="e">
        <v>#N/A</v>
      </c>
      <c r="Y184" s="103" t="s">
        <v>599</v>
      </c>
      <c r="Z184" s="103" t="e">
        <v>#N/A</v>
      </c>
      <c r="AB184" s="103" t="e">
        <v>#N/A</v>
      </c>
      <c r="AC184" s="111">
        <v>5.6537494215128534</v>
      </c>
      <c r="AD184" s="103" t="s">
        <v>1848</v>
      </c>
      <c r="AG184" s="122" t="str">
        <f>VLOOKUP(A184,'Article Matrix'!$B$2:$I$84,7,FALSE)</f>
        <v>Multiple</v>
      </c>
      <c r="AH184" s="122" t="str">
        <f>VLOOKUP(A184,'Article Matrix'!$B$2:$I$84,8,FALSE)</f>
        <v>Multiple</v>
      </c>
      <c r="AI184" s="103" t="str">
        <f t="shared" si="4"/>
        <v>Multiple</v>
      </c>
      <c r="AJ184" s="79" t="str">
        <f t="shared" si="5"/>
        <v>Per Patient Treated</v>
      </c>
    </row>
    <row r="185" spans="1:36">
      <c r="A185" s="103" t="s">
        <v>1013</v>
      </c>
      <c r="B185" s="103" t="s">
        <v>1711</v>
      </c>
      <c r="C185" s="103" t="s">
        <v>1015</v>
      </c>
      <c r="D185" s="103">
        <v>2011</v>
      </c>
      <c r="E185" s="79" t="s">
        <v>1014</v>
      </c>
      <c r="F185" s="112" t="s">
        <v>349</v>
      </c>
      <c r="G185" s="79" t="s">
        <v>1832</v>
      </c>
      <c r="H185" s="79" t="s">
        <v>1829</v>
      </c>
      <c r="I185" s="79" t="s">
        <v>1016</v>
      </c>
      <c r="J185" s="103" t="s">
        <v>1114</v>
      </c>
      <c r="K185" s="103" t="s">
        <v>834</v>
      </c>
      <c r="L185" s="105">
        <v>2.17</v>
      </c>
      <c r="N185" s="103" t="s">
        <v>840</v>
      </c>
      <c r="O185" s="111" t="s">
        <v>572</v>
      </c>
      <c r="P185" s="79">
        <v>2006</v>
      </c>
      <c r="Q185" s="103">
        <v>1</v>
      </c>
      <c r="R185" s="103">
        <v>2.17</v>
      </c>
      <c r="T185" s="103">
        <v>72.100835017862096</v>
      </c>
      <c r="U185" s="79">
        <v>156.45881198876074</v>
      </c>
      <c r="W185" s="103">
        <v>224.602657227321</v>
      </c>
      <c r="X185" s="103">
        <v>100</v>
      </c>
      <c r="Z185" s="103">
        <v>351.41064919305495</v>
      </c>
      <c r="AB185" s="103">
        <v>84.529601757352907</v>
      </c>
      <c r="AC185" s="111">
        <v>4.1572495538521457</v>
      </c>
      <c r="AD185" s="103" t="s">
        <v>1844</v>
      </c>
      <c r="AG185" s="122" t="str">
        <f>VLOOKUP(A185,'Article Matrix'!$B$2:$I$84,7,FALSE)</f>
        <v>Multiple</v>
      </c>
      <c r="AH185" s="122" t="str">
        <f>VLOOKUP(A185,'Article Matrix'!$B$2:$I$84,8,FALSE)</f>
        <v>Multiple</v>
      </c>
      <c r="AI185" s="103" t="str">
        <f t="shared" si="4"/>
        <v>Multiple</v>
      </c>
      <c r="AJ185" s="79" t="str">
        <f t="shared" si="5"/>
        <v>Per Person Protected</v>
      </c>
    </row>
    <row r="186" spans="1:36">
      <c r="A186" s="103" t="s">
        <v>974</v>
      </c>
      <c r="B186" s="103" t="s">
        <v>1560</v>
      </c>
      <c r="C186" s="103" t="s">
        <v>980</v>
      </c>
      <c r="D186" s="103">
        <v>2009</v>
      </c>
      <c r="E186" s="79" t="s">
        <v>977</v>
      </c>
      <c r="F186" s="79" t="s">
        <v>545</v>
      </c>
      <c r="G186" s="103" t="s">
        <v>1832</v>
      </c>
      <c r="H186" s="79" t="s">
        <v>1829</v>
      </c>
      <c r="I186" s="103" t="s">
        <v>863</v>
      </c>
      <c r="J186" s="103" t="s">
        <v>981</v>
      </c>
      <c r="K186" s="103" t="s">
        <v>851</v>
      </c>
      <c r="L186" s="105">
        <v>3.1</v>
      </c>
      <c r="N186" s="103" t="s">
        <v>837</v>
      </c>
      <c r="O186" s="111" t="s">
        <v>572</v>
      </c>
      <c r="P186" s="79">
        <v>2007</v>
      </c>
      <c r="Q186" s="103">
        <v>1</v>
      </c>
      <c r="R186" s="103">
        <v>3.1</v>
      </c>
      <c r="T186" s="103">
        <v>1723.4917723430001</v>
      </c>
      <c r="U186" s="79">
        <v>5342.8244942633</v>
      </c>
      <c r="W186" s="103">
        <v>202.95607073094899</v>
      </c>
      <c r="X186" s="103">
        <v>107.310676135619</v>
      </c>
      <c r="Z186" s="103">
        <v>10104.853543093317</v>
      </c>
      <c r="AB186" s="103">
        <v>2504.5630775832801</v>
      </c>
      <c r="AC186" s="111">
        <v>4.0345773813945067</v>
      </c>
      <c r="AD186" s="103" t="s">
        <v>1845</v>
      </c>
      <c r="AG186" s="122" t="str">
        <f>VLOOKUP(A186,'Article Matrix'!$B$2:$I$84,7,FALSE)</f>
        <v>Sub-Saharan Africa</v>
      </c>
      <c r="AH186" s="122" t="str">
        <f>VLOOKUP(A186,'Article Matrix'!$B$2:$I$84,8,FALSE)</f>
        <v>Low income</v>
      </c>
      <c r="AI186" s="103" t="str">
        <f t="shared" si="4"/>
        <v>Low Income</v>
      </c>
      <c r="AJ186" s="79" t="str">
        <f t="shared" si="5"/>
        <v>Per Net Distributed</v>
      </c>
    </row>
    <row r="187" spans="1:36">
      <c r="A187" s="103" t="s">
        <v>814</v>
      </c>
      <c r="B187" s="103" t="s">
        <v>1481</v>
      </c>
      <c r="C187" s="103" t="s">
        <v>743</v>
      </c>
      <c r="D187" s="103">
        <v>2001</v>
      </c>
      <c r="E187" s="79" t="s">
        <v>718</v>
      </c>
      <c r="F187" s="103" t="s">
        <v>154</v>
      </c>
      <c r="H187" s="103" t="s">
        <v>850</v>
      </c>
      <c r="I187" s="103" t="s">
        <v>1314</v>
      </c>
      <c r="J187" s="113" t="s">
        <v>929</v>
      </c>
      <c r="K187" s="103" t="s">
        <v>834</v>
      </c>
      <c r="L187" s="106">
        <v>1.25</v>
      </c>
      <c r="N187" s="103" t="s">
        <v>842</v>
      </c>
      <c r="O187" s="111" t="s">
        <v>572</v>
      </c>
      <c r="P187" s="79">
        <v>2000</v>
      </c>
      <c r="Q187" s="103">
        <v>1</v>
      </c>
      <c r="R187" s="103">
        <v>1.25</v>
      </c>
      <c r="T187" s="103">
        <v>0</v>
      </c>
      <c r="U187" s="103" t="e">
        <v>#N/A</v>
      </c>
      <c r="W187" s="103">
        <v>0</v>
      </c>
      <c r="X187" s="103">
        <v>0</v>
      </c>
      <c r="Y187" s="103" t="s">
        <v>599</v>
      </c>
      <c r="Z187" s="103" t="e">
        <v>#N/A</v>
      </c>
      <c r="AB187" s="103">
        <v>0</v>
      </c>
      <c r="AC187" s="111">
        <v>4.1934390421825771</v>
      </c>
      <c r="AD187" s="103" t="s">
        <v>1841</v>
      </c>
      <c r="AF187" s="103" t="s">
        <v>972</v>
      </c>
      <c r="AG187" s="122" t="str">
        <f>VLOOKUP(A187,'Article Matrix'!$B$2:$I$84,7,FALSE)</f>
        <v>Sub-Saharan Africa</v>
      </c>
      <c r="AH187" s="122" t="str">
        <f>VLOOKUP(A187,'Article Matrix'!$B$2:$I$84,8,FALSE)</f>
        <v>Multiple</v>
      </c>
      <c r="AI187" s="103" t="str">
        <f t="shared" si="4"/>
        <v>Multiple</v>
      </c>
      <c r="AJ187" s="79" t="str">
        <f t="shared" si="5"/>
        <v>Per Person Treated (Compliant)</v>
      </c>
    </row>
    <row r="188" spans="1:36">
      <c r="A188" s="103" t="s">
        <v>976</v>
      </c>
      <c r="B188" s="103" t="s">
        <v>1578</v>
      </c>
      <c r="C188" s="103" t="s">
        <v>980</v>
      </c>
      <c r="D188" s="103">
        <v>2009</v>
      </c>
      <c r="E188" s="79" t="s">
        <v>979</v>
      </c>
      <c r="F188" s="79" t="s">
        <v>349</v>
      </c>
      <c r="G188" s="103" t="s">
        <v>1832</v>
      </c>
      <c r="H188" s="79" t="s">
        <v>1829</v>
      </c>
      <c r="I188" s="103" t="s">
        <v>863</v>
      </c>
      <c r="J188" s="103" t="s">
        <v>987</v>
      </c>
      <c r="K188" s="103" t="s">
        <v>851</v>
      </c>
      <c r="L188" s="105">
        <v>3.13</v>
      </c>
      <c r="N188" s="103" t="s">
        <v>837</v>
      </c>
      <c r="O188" s="111" t="s">
        <v>572</v>
      </c>
      <c r="P188" s="79">
        <v>2007</v>
      </c>
      <c r="Q188" s="103">
        <v>1</v>
      </c>
      <c r="R188" s="103">
        <v>3.13</v>
      </c>
      <c r="T188" s="103">
        <v>67.317638124285693</v>
      </c>
      <c r="U188" s="79">
        <v>210.70420732901422</v>
      </c>
      <c r="W188" s="103">
        <v>224.602657227321</v>
      </c>
      <c r="X188" s="103">
        <v>114.453734208171</v>
      </c>
      <c r="Z188" s="103">
        <v>413.48344973172914</v>
      </c>
      <c r="AB188" s="103">
        <v>84.529601757352907</v>
      </c>
      <c r="AC188" s="111">
        <v>4.8915816605720819</v>
      </c>
      <c r="AD188" s="103" t="s">
        <v>1845</v>
      </c>
      <c r="AG188" s="122" t="str">
        <f>VLOOKUP(A188,'Article Matrix'!$B$2:$I$84,7,FALSE)</f>
        <v>Sub-Saharan Africa</v>
      </c>
      <c r="AH188" s="122" t="str">
        <f>VLOOKUP(A188,'Article Matrix'!$B$2:$I$84,8,FALSE)</f>
        <v>Low income</v>
      </c>
      <c r="AI188" s="103" t="str">
        <f t="shared" si="4"/>
        <v>Low Income</v>
      </c>
      <c r="AJ188" s="79" t="str">
        <f t="shared" si="5"/>
        <v>Per Net Distributed</v>
      </c>
    </row>
    <row r="189" spans="1:36">
      <c r="A189" s="103" t="s">
        <v>814</v>
      </c>
      <c r="B189" s="103" t="s">
        <v>1477</v>
      </c>
      <c r="C189" s="103" t="s">
        <v>743</v>
      </c>
      <c r="D189" s="103">
        <v>2001</v>
      </c>
      <c r="E189" s="79" t="s">
        <v>718</v>
      </c>
      <c r="F189" s="103" t="s">
        <v>154</v>
      </c>
      <c r="H189" s="103" t="s">
        <v>850</v>
      </c>
      <c r="I189" s="103" t="s">
        <v>1314</v>
      </c>
      <c r="J189" s="113" t="s">
        <v>928</v>
      </c>
      <c r="K189" s="103" t="s">
        <v>834</v>
      </c>
      <c r="L189" s="106">
        <v>1.3</v>
      </c>
      <c r="N189" s="103" t="s">
        <v>842</v>
      </c>
      <c r="O189" s="111" t="s">
        <v>572</v>
      </c>
      <c r="P189" s="79">
        <v>2000</v>
      </c>
      <c r="Q189" s="103">
        <v>1</v>
      </c>
      <c r="R189" s="103">
        <v>1.3</v>
      </c>
      <c r="T189" s="103">
        <v>0</v>
      </c>
      <c r="U189" s="103" t="e">
        <v>#N/A</v>
      </c>
      <c r="W189" s="103">
        <v>0</v>
      </c>
      <c r="X189" s="103">
        <v>0</v>
      </c>
      <c r="Y189" s="103" t="s">
        <v>599</v>
      </c>
      <c r="Z189" s="103" t="e">
        <v>#N/A</v>
      </c>
      <c r="AB189" s="103">
        <v>0</v>
      </c>
      <c r="AC189" s="111">
        <v>4.3611766038698807</v>
      </c>
      <c r="AD189" s="103" t="s">
        <v>1841</v>
      </c>
      <c r="AF189" s="103" t="s">
        <v>972</v>
      </c>
      <c r="AG189" s="122" t="str">
        <f>VLOOKUP(A189,'Article Matrix'!$B$2:$I$84,7,FALSE)</f>
        <v>Sub-Saharan Africa</v>
      </c>
      <c r="AH189" s="122" t="str">
        <f>VLOOKUP(A189,'Article Matrix'!$B$2:$I$84,8,FALSE)</f>
        <v>Multiple</v>
      </c>
      <c r="AI189" s="103" t="str">
        <f t="shared" si="4"/>
        <v>Multiple</v>
      </c>
      <c r="AJ189" s="79" t="str">
        <f t="shared" si="5"/>
        <v>Per Person Treated (Compliant)</v>
      </c>
    </row>
    <row r="190" spans="1:36">
      <c r="A190" s="103" t="s">
        <v>815</v>
      </c>
      <c r="B190" s="103" t="s">
        <v>1483</v>
      </c>
      <c r="C190" s="103" t="s">
        <v>743</v>
      </c>
      <c r="D190" s="103">
        <v>2001</v>
      </c>
      <c r="E190" s="79" t="s">
        <v>719</v>
      </c>
      <c r="F190" s="103" t="s">
        <v>494</v>
      </c>
      <c r="G190" s="79" t="s">
        <v>1832</v>
      </c>
      <c r="H190" s="79" t="s">
        <v>1829</v>
      </c>
      <c r="I190" s="79" t="s">
        <v>880</v>
      </c>
      <c r="J190" s="103" t="s">
        <v>971</v>
      </c>
      <c r="K190" s="103" t="s">
        <v>834</v>
      </c>
      <c r="L190" s="105">
        <v>2.54</v>
      </c>
      <c r="N190" s="103" t="s">
        <v>840</v>
      </c>
      <c r="O190" s="111" t="s">
        <v>572</v>
      </c>
      <c r="P190" s="79">
        <v>2000</v>
      </c>
      <c r="Q190" s="103">
        <v>1</v>
      </c>
      <c r="R190" s="103">
        <v>2.54</v>
      </c>
      <c r="T190" s="103">
        <v>6.9398283333333302</v>
      </c>
      <c r="U190" s="79">
        <v>17.627163966666657</v>
      </c>
      <c r="W190" s="103">
        <v>154.94821944281301</v>
      </c>
      <c r="X190" s="103">
        <v>74.135798450621706</v>
      </c>
      <c r="Z190" s="103">
        <v>36.84181903403519</v>
      </c>
      <c r="AB190" s="103">
        <v>8.2099686265933105</v>
      </c>
      <c r="AC190" s="111">
        <v>4.4874494300379002</v>
      </c>
      <c r="AD190" s="103" t="s">
        <v>1844</v>
      </c>
      <c r="AG190" s="122" t="str">
        <f>VLOOKUP(A190,'Article Matrix'!$B$2:$I$84,7,FALSE)</f>
        <v>Sub-Saharan Africa</v>
      </c>
      <c r="AH190" s="122" t="str">
        <f>VLOOKUP(A190,'Article Matrix'!$B$2:$I$84,8,FALSE)</f>
        <v>Upper middle income</v>
      </c>
      <c r="AI190" s="103" t="str">
        <f t="shared" si="4"/>
        <v>Upper Middle Income</v>
      </c>
      <c r="AJ190" s="79" t="str">
        <f t="shared" si="5"/>
        <v>Per Person Protected</v>
      </c>
    </row>
    <row r="191" spans="1:36">
      <c r="A191" s="103" t="s">
        <v>974</v>
      </c>
      <c r="B191" s="103" t="s">
        <v>1562</v>
      </c>
      <c r="C191" s="103" t="s">
        <v>980</v>
      </c>
      <c r="D191" s="103">
        <v>2009</v>
      </c>
      <c r="E191" s="79" t="s">
        <v>977</v>
      </c>
      <c r="F191" s="79" t="s">
        <v>545</v>
      </c>
      <c r="G191" s="103" t="s">
        <v>1832</v>
      </c>
      <c r="H191" s="79" t="s">
        <v>1829</v>
      </c>
      <c r="I191" s="103" t="s">
        <v>863</v>
      </c>
      <c r="J191" s="103" t="s">
        <v>982</v>
      </c>
      <c r="K191" s="103" t="s">
        <v>851</v>
      </c>
      <c r="L191" s="105">
        <v>3.23</v>
      </c>
      <c r="N191" s="103" t="s">
        <v>837</v>
      </c>
      <c r="O191" s="111" t="s">
        <v>572</v>
      </c>
      <c r="P191" s="79">
        <v>2009</v>
      </c>
      <c r="Q191" s="103">
        <v>1</v>
      </c>
      <c r="R191" s="103">
        <v>3.23</v>
      </c>
      <c r="T191" s="103">
        <v>2030.4880743341801</v>
      </c>
      <c r="U191" s="79">
        <v>6558.4764800994017</v>
      </c>
      <c r="W191" s="103">
        <v>202.95607073094899</v>
      </c>
      <c r="X191" s="103">
        <v>127.62363147761</v>
      </c>
      <c r="Z191" s="103">
        <v>10429.750360268048</v>
      </c>
      <c r="AB191" s="103">
        <v>2504.5630775832801</v>
      </c>
      <c r="AC191" s="111">
        <v>4.1642993357276481</v>
      </c>
      <c r="AD191" s="103" t="s">
        <v>1845</v>
      </c>
      <c r="AG191" s="122" t="str">
        <f>VLOOKUP(A191,'Article Matrix'!$B$2:$I$84,7,FALSE)</f>
        <v>Sub-Saharan Africa</v>
      </c>
      <c r="AH191" s="122" t="str">
        <f>VLOOKUP(A191,'Article Matrix'!$B$2:$I$84,8,FALSE)</f>
        <v>Low income</v>
      </c>
      <c r="AI191" s="103" t="str">
        <f t="shared" si="4"/>
        <v>Low Income</v>
      </c>
      <c r="AJ191" s="79" t="str">
        <f t="shared" si="5"/>
        <v>Per Net Distributed</v>
      </c>
    </row>
    <row r="192" spans="1:36">
      <c r="A192" s="103" t="s">
        <v>822</v>
      </c>
      <c r="B192" s="103" t="s">
        <v>1524</v>
      </c>
      <c r="C192" s="103" t="s">
        <v>768</v>
      </c>
      <c r="D192" s="103">
        <v>2011</v>
      </c>
      <c r="E192" s="79" t="s">
        <v>764</v>
      </c>
      <c r="F192" s="103" t="s">
        <v>446</v>
      </c>
      <c r="H192" s="103" t="s">
        <v>950</v>
      </c>
      <c r="I192" s="103" t="s">
        <v>1298</v>
      </c>
      <c r="J192" s="104" t="s">
        <v>938</v>
      </c>
      <c r="K192" s="103" t="s">
        <v>834</v>
      </c>
      <c r="L192" s="107">
        <v>3.5</v>
      </c>
      <c r="N192" s="103" t="s">
        <v>846</v>
      </c>
      <c r="O192" s="111" t="s">
        <v>572</v>
      </c>
      <c r="P192" s="79">
        <v>2008</v>
      </c>
      <c r="Q192" s="103">
        <v>1</v>
      </c>
      <c r="R192" s="103">
        <v>3.5</v>
      </c>
      <c r="T192" s="103">
        <v>2.7000883333333299</v>
      </c>
      <c r="U192" s="103">
        <v>9.4503091666666545</v>
      </c>
      <c r="W192" s="103">
        <v>143.77885974556301</v>
      </c>
      <c r="X192" s="103">
        <v>103.301397832574</v>
      </c>
      <c r="Z192" s="103">
        <v>13.153303873279416</v>
      </c>
      <c r="AB192" s="103">
        <v>2.0836483390254799</v>
      </c>
      <c r="AC192" s="111">
        <v>6.3126313720631009</v>
      </c>
      <c r="AD192" s="103" t="s">
        <v>1848</v>
      </c>
      <c r="AG192" s="122" t="str">
        <f>VLOOKUP(A192,'Article Matrix'!$B$2:$I$84,7,FALSE)</f>
        <v>East Asia &amp; Pacific</v>
      </c>
      <c r="AH192" s="122" t="str">
        <f>VLOOKUP(A192,'Article Matrix'!$B$2:$I$84,8,FALSE)</f>
        <v>Lower middle income</v>
      </c>
      <c r="AI192" s="103" t="str">
        <f t="shared" si="4"/>
        <v>Lower Middle Income</v>
      </c>
      <c r="AJ192" s="79" t="str">
        <f t="shared" si="5"/>
        <v>Per Patient Treated</v>
      </c>
    </row>
    <row r="193" spans="1:36">
      <c r="A193" s="103" t="s">
        <v>775</v>
      </c>
      <c r="B193" s="103" t="s">
        <v>1369</v>
      </c>
      <c r="C193" s="103" t="s">
        <v>723</v>
      </c>
      <c r="D193" s="103">
        <v>2010</v>
      </c>
      <c r="E193" s="79" t="s">
        <v>680</v>
      </c>
      <c r="F193" s="103" t="s">
        <v>42</v>
      </c>
      <c r="G193" s="103" t="s">
        <v>1833</v>
      </c>
      <c r="H193" s="103" t="s">
        <v>850</v>
      </c>
      <c r="I193" s="103" t="s">
        <v>1309</v>
      </c>
      <c r="J193" s="103" t="s">
        <v>852</v>
      </c>
      <c r="K193" s="103" t="s">
        <v>834</v>
      </c>
      <c r="L193" s="105">
        <v>4.2</v>
      </c>
      <c r="N193" s="103" t="s">
        <v>843</v>
      </c>
      <c r="O193" s="111" t="s">
        <v>572</v>
      </c>
      <c r="P193" s="79">
        <v>2008</v>
      </c>
      <c r="Q193" s="103">
        <v>1</v>
      </c>
      <c r="R193" s="103">
        <v>4.2</v>
      </c>
      <c r="T193" s="103">
        <v>1.05785833333333</v>
      </c>
      <c r="U193" s="103">
        <v>4.4430049999999861</v>
      </c>
      <c r="W193" s="103">
        <v>224.242068249619</v>
      </c>
      <c r="X193" s="103">
        <v>122.81939354868599</v>
      </c>
      <c r="Z193" s="103">
        <v>8.1119813545444295</v>
      </c>
      <c r="AB193" s="103">
        <v>1.7958166666666699</v>
      </c>
      <c r="AC193" s="102">
        <v>4.5171545097649615</v>
      </c>
      <c r="AD193" s="103" t="s">
        <v>1842</v>
      </c>
      <c r="AG193" s="122" t="str">
        <f>VLOOKUP(A193,'Article Matrix'!$B$2:$I$84,7,FALSE)</f>
        <v>Sub-Saharan Africa</v>
      </c>
      <c r="AH193" s="122" t="str">
        <f>VLOOKUP(A193,'Article Matrix'!$B$2:$I$84,8,FALSE)</f>
        <v>Lower middle income</v>
      </c>
      <c r="AI193" s="103" t="str">
        <f t="shared" si="4"/>
        <v>Lower Middle Income</v>
      </c>
      <c r="AJ193" s="79" t="str">
        <f t="shared" si="5"/>
        <v>Per Person Treated (All)</v>
      </c>
    </row>
    <row r="194" spans="1:36">
      <c r="A194" s="103" t="s">
        <v>826</v>
      </c>
      <c r="B194" s="103" t="s">
        <v>1546</v>
      </c>
      <c r="C194" s="103" t="s">
        <v>956</v>
      </c>
      <c r="D194" s="103">
        <v>2011</v>
      </c>
      <c r="E194" s="79" t="s">
        <v>955</v>
      </c>
      <c r="F194" s="103" t="s">
        <v>42</v>
      </c>
      <c r="H194" s="103" t="s">
        <v>850</v>
      </c>
      <c r="I194" s="103" t="s">
        <v>1309</v>
      </c>
      <c r="J194" s="103" t="s">
        <v>960</v>
      </c>
      <c r="K194" s="103" t="s">
        <v>834</v>
      </c>
      <c r="L194" s="105">
        <v>4.2</v>
      </c>
      <c r="N194" s="103" t="s">
        <v>842</v>
      </c>
      <c r="O194" s="111" t="s">
        <v>572</v>
      </c>
      <c r="P194" s="79">
        <v>2008</v>
      </c>
      <c r="Q194" s="103">
        <v>1</v>
      </c>
      <c r="R194" s="103">
        <v>4.2</v>
      </c>
      <c r="T194" s="103">
        <v>1.05785833333333</v>
      </c>
      <c r="U194" s="103">
        <v>4.4430049999999861</v>
      </c>
      <c r="W194" s="103">
        <v>224.242068249619</v>
      </c>
      <c r="X194" s="103">
        <v>122.81939354868599</v>
      </c>
      <c r="Z194" s="103">
        <v>8.1119813545444295</v>
      </c>
      <c r="AB194" s="103">
        <v>1.7958166666666699</v>
      </c>
      <c r="AC194" s="111">
        <v>4.5171545097649615</v>
      </c>
      <c r="AD194" s="103" t="s">
        <v>1841</v>
      </c>
      <c r="AG194" s="122" t="str">
        <f>VLOOKUP(A194,'Article Matrix'!$B$2:$I$84,7,FALSE)</f>
        <v>Sub-Saharan Africa</v>
      </c>
      <c r="AH194" s="122" t="str">
        <f>VLOOKUP(A194,'Article Matrix'!$B$2:$I$84,8,FALSE)</f>
        <v>Lower middle income</v>
      </c>
      <c r="AI194" s="103" t="str">
        <f t="shared" ref="AI194:AI257" si="6">PROPER(AH194)</f>
        <v>Lower Middle Income</v>
      </c>
      <c r="AJ194" s="79" t="str">
        <f t="shared" ref="AJ194:AJ257" si="7">PROPER(N194)</f>
        <v>Per Person Treated (Compliant)</v>
      </c>
    </row>
    <row r="195" spans="1:36">
      <c r="A195" s="103" t="s">
        <v>1013</v>
      </c>
      <c r="B195" s="103" t="s">
        <v>1714</v>
      </c>
      <c r="C195" s="103" t="s">
        <v>1015</v>
      </c>
      <c r="D195" s="103">
        <v>2011</v>
      </c>
      <c r="E195" s="79" t="s">
        <v>1014</v>
      </c>
      <c r="F195" s="112" t="s">
        <v>349</v>
      </c>
      <c r="G195" s="79" t="s">
        <v>1832</v>
      </c>
      <c r="H195" s="79" t="s">
        <v>1829</v>
      </c>
      <c r="I195" s="79" t="s">
        <v>1016</v>
      </c>
      <c r="J195" s="103" t="s">
        <v>1115</v>
      </c>
      <c r="K195" s="103" t="s">
        <v>851</v>
      </c>
      <c r="L195" s="105">
        <v>2.37</v>
      </c>
      <c r="N195" s="103" t="s">
        <v>840</v>
      </c>
      <c r="O195" s="111" t="s">
        <v>572</v>
      </c>
      <c r="P195" s="79">
        <v>2006</v>
      </c>
      <c r="Q195" s="103">
        <v>1</v>
      </c>
      <c r="R195" s="103">
        <v>2.37</v>
      </c>
      <c r="T195" s="103">
        <v>72.100835017862096</v>
      </c>
      <c r="U195" s="79">
        <v>170.87897899233317</v>
      </c>
      <c r="W195" s="103">
        <v>224.602657227321</v>
      </c>
      <c r="X195" s="103">
        <v>100</v>
      </c>
      <c r="Z195" s="103">
        <v>383.79872745969595</v>
      </c>
      <c r="AB195" s="103">
        <v>84.529601757352907</v>
      </c>
      <c r="AC195" s="111">
        <v>4.5404061947601777</v>
      </c>
      <c r="AD195" s="103" t="s">
        <v>1844</v>
      </c>
      <c r="AG195" s="122" t="str">
        <f>VLOOKUP(A195,'Article Matrix'!$B$2:$I$84,7,FALSE)</f>
        <v>Multiple</v>
      </c>
      <c r="AH195" s="122" t="str">
        <f>VLOOKUP(A195,'Article Matrix'!$B$2:$I$84,8,FALSE)</f>
        <v>Multiple</v>
      </c>
      <c r="AI195" s="103" t="str">
        <f t="shared" si="6"/>
        <v>Multiple</v>
      </c>
      <c r="AJ195" s="79" t="str">
        <f t="shared" si="7"/>
        <v>Per Person Protected</v>
      </c>
    </row>
    <row r="196" spans="1:36">
      <c r="A196" s="103" t="s">
        <v>789</v>
      </c>
      <c r="B196" s="103" t="s">
        <v>1355</v>
      </c>
      <c r="C196" s="103" t="s">
        <v>738</v>
      </c>
      <c r="D196" s="103">
        <v>2008</v>
      </c>
      <c r="E196" s="79" t="s">
        <v>693</v>
      </c>
      <c r="F196" s="103" t="s">
        <v>545</v>
      </c>
      <c r="G196" s="103" t="s">
        <v>1833</v>
      </c>
      <c r="H196" s="103" t="s">
        <v>850</v>
      </c>
      <c r="I196" s="103" t="s">
        <v>1314</v>
      </c>
      <c r="J196" s="103" t="s">
        <v>885</v>
      </c>
      <c r="K196" s="103" t="s">
        <v>834</v>
      </c>
      <c r="L196" s="105">
        <v>2.34</v>
      </c>
      <c r="N196" s="103" t="s">
        <v>842</v>
      </c>
      <c r="O196" s="111" t="s">
        <v>572</v>
      </c>
      <c r="P196" s="79">
        <v>2003</v>
      </c>
      <c r="Q196" s="103">
        <v>1</v>
      </c>
      <c r="R196" s="103">
        <v>2.34</v>
      </c>
      <c r="T196" s="103">
        <v>1963.72008333333</v>
      </c>
      <c r="U196" s="103">
        <v>4595.1049949999915</v>
      </c>
      <c r="W196" s="103">
        <v>202.95607073094899</v>
      </c>
      <c r="X196" s="103">
        <v>81.800528775194294</v>
      </c>
      <c r="Z196" s="103">
        <v>11400.958751065729</v>
      </c>
      <c r="AB196" s="103">
        <v>2504.5630775832801</v>
      </c>
      <c r="AC196" s="111">
        <v>4.5520749120308919</v>
      </c>
      <c r="AD196" s="103" t="s">
        <v>1841</v>
      </c>
      <c r="AG196" s="122" t="str">
        <f>VLOOKUP(A196,'Article Matrix'!$B$2:$I$84,7,FALSE)</f>
        <v>Sub-Saharan Africa</v>
      </c>
      <c r="AH196" s="122" t="str">
        <f>VLOOKUP(A196,'Article Matrix'!$B$2:$I$84,8,FALSE)</f>
        <v>Low income</v>
      </c>
      <c r="AI196" s="103" t="str">
        <f t="shared" si="6"/>
        <v>Low Income</v>
      </c>
      <c r="AJ196" s="79" t="str">
        <f t="shared" si="7"/>
        <v>Per Person Treated (Compliant)</v>
      </c>
    </row>
    <row r="197" spans="1:36">
      <c r="A197" s="103" t="s">
        <v>786</v>
      </c>
      <c r="B197" s="103" t="s">
        <v>1349</v>
      </c>
      <c r="C197" s="103" t="s">
        <v>730</v>
      </c>
      <c r="D197" s="103">
        <v>2008</v>
      </c>
      <c r="E197" s="79" t="s">
        <v>690</v>
      </c>
      <c r="F197" s="103" t="s">
        <v>387</v>
      </c>
      <c r="G197" s="103" t="s">
        <v>1832</v>
      </c>
      <c r="H197" s="79" t="s">
        <v>1829</v>
      </c>
      <c r="I197" s="103" t="s">
        <v>863</v>
      </c>
      <c r="J197" s="103" t="s">
        <v>882</v>
      </c>
      <c r="K197" s="103" t="s">
        <v>851</v>
      </c>
      <c r="L197" s="105">
        <v>3.36</v>
      </c>
      <c r="N197" s="103" t="s">
        <v>837</v>
      </c>
      <c r="O197" s="111" t="s">
        <v>572</v>
      </c>
      <c r="P197" s="79">
        <v>2005</v>
      </c>
      <c r="Q197" s="103">
        <v>1</v>
      </c>
      <c r="R197" s="103">
        <v>3.36</v>
      </c>
      <c r="T197" s="103">
        <v>118.41974166666699</v>
      </c>
      <c r="U197" s="103">
        <v>397.89033200000108</v>
      </c>
      <c r="W197" s="103">
        <v>203.30561155914</v>
      </c>
      <c r="X197" s="103">
        <v>86.647345430107507</v>
      </c>
      <c r="Z197" s="103">
        <v>933.59279363013616</v>
      </c>
      <c r="AB197" s="103">
        <v>249.105950100379</v>
      </c>
      <c r="AC197" s="102">
        <v>3.7477739622595863</v>
      </c>
      <c r="AD197" s="103" t="s">
        <v>1845</v>
      </c>
      <c r="AG197" s="122" t="str">
        <f>VLOOKUP(A197,'Article Matrix'!$B$2:$I$84,7,FALSE)</f>
        <v>Sub-Saharan Africa</v>
      </c>
      <c r="AH197" s="122" t="str">
        <f>VLOOKUP(A197,'Article Matrix'!$B$2:$I$84,8,FALSE)</f>
        <v>Low income</v>
      </c>
      <c r="AI197" s="103" t="str">
        <f t="shared" si="6"/>
        <v>Low Income</v>
      </c>
      <c r="AJ197" s="79" t="str">
        <f t="shared" si="7"/>
        <v>Per Net Distributed</v>
      </c>
    </row>
    <row r="198" spans="1:36">
      <c r="A198" s="113" t="s">
        <v>1067</v>
      </c>
      <c r="B198" s="103" t="s">
        <v>1722</v>
      </c>
      <c r="C198" s="103" t="s">
        <v>1069</v>
      </c>
      <c r="D198" s="103">
        <v>2013</v>
      </c>
      <c r="E198" s="79" t="s">
        <v>1068</v>
      </c>
      <c r="F198" s="79" t="s">
        <v>45</v>
      </c>
      <c r="G198" s="79" t="s">
        <v>1832</v>
      </c>
      <c r="H198" s="79" t="s">
        <v>1829</v>
      </c>
      <c r="I198" s="103" t="s">
        <v>863</v>
      </c>
      <c r="J198" s="113" t="s">
        <v>1266</v>
      </c>
      <c r="K198" s="113" t="s">
        <v>834</v>
      </c>
      <c r="L198" s="97">
        <v>3.4</v>
      </c>
      <c r="M198" s="93"/>
      <c r="N198" s="103" t="s">
        <v>840</v>
      </c>
      <c r="O198" s="111" t="s">
        <v>572</v>
      </c>
      <c r="P198" s="79">
        <v>2012</v>
      </c>
      <c r="Q198" s="113">
        <v>1</v>
      </c>
      <c r="R198" s="113">
        <v>3.4</v>
      </c>
      <c r="S198" s="113"/>
      <c r="T198" s="113">
        <v>20828</v>
      </c>
      <c r="U198" s="96">
        <v>70815.199999999997</v>
      </c>
      <c r="V198" s="113"/>
      <c r="W198" s="113">
        <v>216.05085005530401</v>
      </c>
      <c r="X198" s="113">
        <v>198.04060913705601</v>
      </c>
      <c r="Y198" s="113"/>
      <c r="Z198" s="113">
        <v>77255.287304474332</v>
      </c>
      <c r="AA198" s="113"/>
      <c r="AB198" s="113">
        <v>20828</v>
      </c>
      <c r="AC198" s="93">
        <v>3.709203346671516</v>
      </c>
      <c r="AD198" s="113" t="s">
        <v>1844</v>
      </c>
      <c r="AE198" s="113"/>
      <c r="AF198" s="113"/>
      <c r="AG198" s="122" t="str">
        <f>VLOOKUP(A198,'Article Matrix'!$B$2:$I$84,7,FALSE)</f>
        <v>East Asia &amp; Pacific</v>
      </c>
      <c r="AH198" s="122" t="str">
        <f>VLOOKUP(A198,'Article Matrix'!$B$2:$I$84,8,FALSE)</f>
        <v>Lower middle income</v>
      </c>
      <c r="AI198" s="103" t="str">
        <f t="shared" si="6"/>
        <v>Lower Middle Income</v>
      </c>
      <c r="AJ198" s="79" t="str">
        <f t="shared" si="7"/>
        <v>Per Person Protected</v>
      </c>
    </row>
    <row r="199" spans="1:36">
      <c r="A199" s="103" t="s">
        <v>828</v>
      </c>
      <c r="B199" s="103" t="s">
        <v>1558</v>
      </c>
      <c r="C199" s="103" t="s">
        <v>753</v>
      </c>
      <c r="D199" s="103">
        <v>2002</v>
      </c>
      <c r="E199" s="79" t="s">
        <v>954</v>
      </c>
      <c r="F199" s="103" t="s">
        <v>349</v>
      </c>
      <c r="G199" s="103" t="s">
        <v>1832</v>
      </c>
      <c r="H199" s="79" t="s">
        <v>1829</v>
      </c>
      <c r="I199" s="103" t="s">
        <v>863</v>
      </c>
      <c r="J199" s="103" t="s">
        <v>964</v>
      </c>
      <c r="K199" s="103" t="s">
        <v>834</v>
      </c>
      <c r="L199" s="105">
        <v>3.42</v>
      </c>
      <c r="N199" s="103" t="s">
        <v>837</v>
      </c>
      <c r="O199" s="111" t="s">
        <v>572</v>
      </c>
      <c r="P199" s="79">
        <v>2000</v>
      </c>
      <c r="Q199" s="103">
        <v>1</v>
      </c>
      <c r="R199" s="103">
        <v>3.42</v>
      </c>
      <c r="T199" s="103">
        <v>76.175541666666703</v>
      </c>
      <c r="U199" s="103">
        <v>260.52035250000012</v>
      </c>
      <c r="W199" s="103">
        <v>224.602657227321</v>
      </c>
      <c r="X199" s="103">
        <v>62.369074315033899</v>
      </c>
      <c r="Z199" s="103">
        <v>938.18232955870292</v>
      </c>
      <c r="AB199" s="103">
        <v>84.529601757352907</v>
      </c>
      <c r="AC199" s="111">
        <v>11.098861346251333</v>
      </c>
      <c r="AD199" s="103" t="s">
        <v>1845</v>
      </c>
      <c r="AG199" s="122" t="str">
        <f>VLOOKUP(A199,'Article Matrix'!$B$2:$I$84,7,FALSE)</f>
        <v>Sub-Saharan Africa</v>
      </c>
      <c r="AH199" s="122" t="str">
        <f>VLOOKUP(A199,'Article Matrix'!$B$2:$I$84,8,FALSE)</f>
        <v>Low income</v>
      </c>
      <c r="AI199" s="103" t="str">
        <f t="shared" si="6"/>
        <v>Low Income</v>
      </c>
      <c r="AJ199" s="79" t="str">
        <f t="shared" si="7"/>
        <v>Per Net Distributed</v>
      </c>
    </row>
    <row r="200" spans="1:36">
      <c r="A200" s="103" t="s">
        <v>975</v>
      </c>
      <c r="B200" s="103" t="s">
        <v>1572</v>
      </c>
      <c r="C200" s="103" t="s">
        <v>980</v>
      </c>
      <c r="D200" s="103">
        <v>2009</v>
      </c>
      <c r="E200" s="79" t="s">
        <v>978</v>
      </c>
      <c r="F200" s="79" t="s">
        <v>524</v>
      </c>
      <c r="G200" s="103" t="s">
        <v>1832</v>
      </c>
      <c r="H200" s="79" t="s">
        <v>1829</v>
      </c>
      <c r="I200" s="103" t="s">
        <v>863</v>
      </c>
      <c r="J200" s="103" t="s">
        <v>984</v>
      </c>
      <c r="K200" s="103" t="s">
        <v>851</v>
      </c>
      <c r="L200" s="105">
        <v>3.52</v>
      </c>
      <c r="N200" s="103" t="s">
        <v>837</v>
      </c>
      <c r="O200" s="111" t="s">
        <v>572</v>
      </c>
      <c r="P200" s="79">
        <v>2008</v>
      </c>
      <c r="Q200" s="103">
        <v>1</v>
      </c>
      <c r="R200" s="103">
        <v>3.52</v>
      </c>
      <c r="T200" s="103">
        <v>1196.3107092104599</v>
      </c>
      <c r="U200" s="79">
        <v>4211.0136964208186</v>
      </c>
      <c r="W200" s="103">
        <v>197.07182063634701</v>
      </c>
      <c r="X200" s="103">
        <v>114.78590511399599</v>
      </c>
      <c r="Z200" s="103">
        <v>7229.7390089321761</v>
      </c>
      <c r="AB200" s="103">
        <v>1583.00278737484</v>
      </c>
      <c r="AC200" s="111">
        <v>4.567104408528273</v>
      </c>
      <c r="AD200" s="103" t="s">
        <v>1845</v>
      </c>
      <c r="AG200" s="122" t="str">
        <f>VLOOKUP(A200,'Article Matrix'!$B$2:$I$84,7,FALSE)</f>
        <v>Sub-Saharan Africa</v>
      </c>
      <c r="AH200" s="122" t="str">
        <f>VLOOKUP(A200,'Article Matrix'!$B$2:$I$84,8,FALSE)</f>
        <v>Low income</v>
      </c>
      <c r="AI200" s="103" t="str">
        <f t="shared" si="6"/>
        <v>Low Income</v>
      </c>
      <c r="AJ200" s="79" t="str">
        <f t="shared" si="7"/>
        <v>Per Net Distributed</v>
      </c>
    </row>
    <row r="201" spans="1:36">
      <c r="A201" s="103" t="s">
        <v>976</v>
      </c>
      <c r="B201" s="103" t="s">
        <v>1577</v>
      </c>
      <c r="C201" s="103" t="s">
        <v>980</v>
      </c>
      <c r="D201" s="103">
        <v>2009</v>
      </c>
      <c r="E201" s="79" t="s">
        <v>979</v>
      </c>
      <c r="F201" s="79" t="s">
        <v>349</v>
      </c>
      <c r="G201" s="103" t="s">
        <v>1832</v>
      </c>
      <c r="H201" s="79" t="s">
        <v>1829</v>
      </c>
      <c r="I201" s="103" t="s">
        <v>863</v>
      </c>
      <c r="J201" s="103" t="s">
        <v>987</v>
      </c>
      <c r="K201" s="103" t="s">
        <v>834</v>
      </c>
      <c r="L201" s="105">
        <v>3.52</v>
      </c>
      <c r="N201" s="103" t="s">
        <v>837</v>
      </c>
      <c r="O201" s="111" t="s">
        <v>572</v>
      </c>
      <c r="P201" s="79">
        <v>2007</v>
      </c>
      <c r="Q201" s="103">
        <v>1</v>
      </c>
      <c r="R201" s="103">
        <v>3.52</v>
      </c>
      <c r="T201" s="103">
        <v>67.317638124285693</v>
      </c>
      <c r="U201" s="79">
        <v>236.95808619748564</v>
      </c>
      <c r="W201" s="103">
        <v>224.602657227321</v>
      </c>
      <c r="X201" s="103">
        <v>114.453734208171</v>
      </c>
      <c r="Z201" s="103">
        <v>465.00375177497972</v>
      </c>
      <c r="AB201" s="103">
        <v>84.529601757352907</v>
      </c>
      <c r="AC201" s="111">
        <v>5.5010758610906478</v>
      </c>
      <c r="AD201" s="103" t="s">
        <v>1845</v>
      </c>
      <c r="AG201" s="122" t="str">
        <f>VLOOKUP(A201,'Article Matrix'!$B$2:$I$84,7,FALSE)</f>
        <v>Sub-Saharan Africa</v>
      </c>
      <c r="AH201" s="122" t="str">
        <f>VLOOKUP(A201,'Article Matrix'!$B$2:$I$84,8,FALSE)</f>
        <v>Low income</v>
      </c>
      <c r="AI201" s="103" t="str">
        <f t="shared" si="6"/>
        <v>Low Income</v>
      </c>
      <c r="AJ201" s="79" t="str">
        <f t="shared" si="7"/>
        <v>Per Net Distributed</v>
      </c>
    </row>
    <row r="202" spans="1:36">
      <c r="A202" s="103" t="s">
        <v>975</v>
      </c>
      <c r="B202" s="103" t="s">
        <v>1574</v>
      </c>
      <c r="C202" s="103" t="s">
        <v>980</v>
      </c>
      <c r="D202" s="103">
        <v>2009</v>
      </c>
      <c r="E202" s="79" t="s">
        <v>978</v>
      </c>
      <c r="F202" s="79" t="s">
        <v>524</v>
      </c>
      <c r="G202" s="103" t="s">
        <v>1832</v>
      </c>
      <c r="H202" s="79" t="s">
        <v>1829</v>
      </c>
      <c r="I202" s="103" t="s">
        <v>863</v>
      </c>
      <c r="J202" s="103" t="s">
        <v>985</v>
      </c>
      <c r="K202" s="103" t="s">
        <v>851</v>
      </c>
      <c r="L202" s="105">
        <v>3.54</v>
      </c>
      <c r="N202" s="103" t="s">
        <v>837</v>
      </c>
      <c r="O202" s="111" t="s">
        <v>572</v>
      </c>
      <c r="P202" s="79">
        <v>2009</v>
      </c>
      <c r="Q202" s="103">
        <v>1</v>
      </c>
      <c r="R202" s="103">
        <v>3.54</v>
      </c>
      <c r="T202" s="103">
        <v>1320.3120607404101</v>
      </c>
      <c r="U202" s="79">
        <v>4673.9046950210513</v>
      </c>
      <c r="W202" s="103">
        <v>197.07182063634701</v>
      </c>
      <c r="X202" s="103">
        <v>126.584052425018</v>
      </c>
      <c r="Z202" s="103">
        <v>7276.5477963677849</v>
      </c>
      <c r="AB202" s="103">
        <v>1583.00278737484</v>
      </c>
      <c r="AC202" s="111">
        <v>4.5966740263513941</v>
      </c>
      <c r="AD202" s="103" t="s">
        <v>1845</v>
      </c>
      <c r="AG202" s="122" t="str">
        <f>VLOOKUP(A202,'Article Matrix'!$B$2:$I$84,7,FALSE)</f>
        <v>Sub-Saharan Africa</v>
      </c>
      <c r="AH202" s="122" t="str">
        <f>VLOOKUP(A202,'Article Matrix'!$B$2:$I$84,8,FALSE)</f>
        <v>Low income</v>
      </c>
      <c r="AI202" s="103" t="str">
        <f t="shared" si="6"/>
        <v>Low Income</v>
      </c>
      <c r="AJ202" s="79" t="str">
        <f t="shared" si="7"/>
        <v>Per Net Distributed</v>
      </c>
    </row>
    <row r="203" spans="1:36">
      <c r="A203" s="103" t="s">
        <v>816</v>
      </c>
      <c r="B203" s="103" t="s">
        <v>1489</v>
      </c>
      <c r="C203" s="103" t="s">
        <v>756</v>
      </c>
      <c r="D203" s="103">
        <v>2000</v>
      </c>
      <c r="E203" s="79" t="s">
        <v>720</v>
      </c>
      <c r="F203" s="103" t="s">
        <v>524</v>
      </c>
      <c r="H203" s="103" t="s">
        <v>850</v>
      </c>
      <c r="I203" s="103" t="s">
        <v>1313</v>
      </c>
      <c r="J203" s="103" t="s">
        <v>1274</v>
      </c>
      <c r="K203" s="103" t="s">
        <v>834</v>
      </c>
      <c r="L203" s="101">
        <v>2.7665805340223946</v>
      </c>
      <c r="N203" s="103" t="s">
        <v>842</v>
      </c>
      <c r="O203" s="111" t="s">
        <v>572</v>
      </c>
      <c r="P203" s="79">
        <v>1996</v>
      </c>
      <c r="Q203" s="103">
        <v>1</v>
      </c>
      <c r="R203" s="103">
        <v>2.7665805340223946</v>
      </c>
      <c r="T203" s="103">
        <v>579.97666666666703</v>
      </c>
      <c r="U203" s="103">
        <v>1604.552156187196</v>
      </c>
      <c r="W203" s="103">
        <v>197.07182063634701</v>
      </c>
      <c r="X203" s="103">
        <v>43.0568698676311</v>
      </c>
      <c r="Z203" s="103">
        <v>7344.0548673861203</v>
      </c>
      <c r="AB203" s="103">
        <v>1583.00278737484</v>
      </c>
      <c r="AC203" s="111">
        <v>4.6393189740146159</v>
      </c>
      <c r="AD203" s="103" t="s">
        <v>1841</v>
      </c>
      <c r="AG203" s="122" t="str">
        <f>VLOOKUP(A203,'Article Matrix'!$B$2:$I$84,7,FALSE)</f>
        <v>Sub-Saharan Africa</v>
      </c>
      <c r="AH203" s="122" t="str">
        <f>VLOOKUP(A203,'Article Matrix'!$B$2:$I$84,8,FALSE)</f>
        <v>Low income</v>
      </c>
      <c r="AI203" s="103" t="str">
        <f t="shared" si="6"/>
        <v>Low Income</v>
      </c>
      <c r="AJ203" s="79" t="str">
        <f t="shared" si="7"/>
        <v>Per Person Treated (Compliant)</v>
      </c>
    </row>
    <row r="204" spans="1:36">
      <c r="A204" s="103" t="s">
        <v>775</v>
      </c>
      <c r="B204" s="103" t="s">
        <v>1375</v>
      </c>
      <c r="C204" s="103" t="s">
        <v>723</v>
      </c>
      <c r="D204" s="103">
        <v>2010</v>
      </c>
      <c r="E204" s="79" t="s">
        <v>680</v>
      </c>
      <c r="F204" s="103" t="s">
        <v>42</v>
      </c>
      <c r="G204" s="103" t="s">
        <v>1833</v>
      </c>
      <c r="H204" s="103" t="s">
        <v>850</v>
      </c>
      <c r="I204" s="103" t="s">
        <v>1309</v>
      </c>
      <c r="J204" s="103" t="s">
        <v>853</v>
      </c>
      <c r="K204" s="103" t="s">
        <v>851</v>
      </c>
      <c r="L204" s="105">
        <v>4.33</v>
      </c>
      <c r="N204" s="103" t="s">
        <v>842</v>
      </c>
      <c r="O204" s="111" t="s">
        <v>572</v>
      </c>
      <c r="P204" s="79">
        <v>2008</v>
      </c>
      <c r="Q204" s="103">
        <v>1</v>
      </c>
      <c r="R204" s="103">
        <v>4.33</v>
      </c>
      <c r="T204" s="103">
        <v>1.05785833333333</v>
      </c>
      <c r="U204" s="103">
        <v>4.5805265833333193</v>
      </c>
      <c r="W204" s="103">
        <v>224.242068249619</v>
      </c>
      <c r="X204" s="103">
        <v>122.81939354868599</v>
      </c>
      <c r="Z204" s="103">
        <v>8.363066491708901</v>
      </c>
      <c r="AB204" s="103">
        <v>1.7958166666666699</v>
      </c>
      <c r="AC204" s="102">
        <v>4.6569711969719734</v>
      </c>
      <c r="AD204" s="103" t="s">
        <v>1841</v>
      </c>
      <c r="AG204" s="122" t="str">
        <f>VLOOKUP(A204,'Article Matrix'!$B$2:$I$84,7,FALSE)</f>
        <v>Sub-Saharan Africa</v>
      </c>
      <c r="AH204" s="122" t="str">
        <f>VLOOKUP(A204,'Article Matrix'!$B$2:$I$84,8,FALSE)</f>
        <v>Lower middle income</v>
      </c>
      <c r="AI204" s="103" t="str">
        <f t="shared" si="6"/>
        <v>Lower Middle Income</v>
      </c>
      <c r="AJ204" s="79" t="str">
        <f t="shared" si="7"/>
        <v>Per Person Treated (Compliant)</v>
      </c>
    </row>
    <row r="205" spans="1:36">
      <c r="A205" s="103" t="s">
        <v>776</v>
      </c>
      <c r="B205" s="103" t="s">
        <v>1430</v>
      </c>
      <c r="C205" s="103" t="s">
        <v>725</v>
      </c>
      <c r="D205" s="103">
        <v>2010</v>
      </c>
      <c r="E205" s="79" t="s">
        <v>681</v>
      </c>
      <c r="F205" s="103" t="s">
        <v>545</v>
      </c>
      <c r="G205" s="103" t="s">
        <v>1832</v>
      </c>
      <c r="H205" s="79" t="s">
        <v>1829</v>
      </c>
      <c r="I205" s="103" t="s">
        <v>863</v>
      </c>
      <c r="J205" s="103" t="s">
        <v>858</v>
      </c>
      <c r="K205" s="103" t="s">
        <v>851</v>
      </c>
      <c r="L205" s="105">
        <v>3.55</v>
      </c>
      <c r="N205" s="103" t="s">
        <v>837</v>
      </c>
      <c r="O205" s="111" t="s">
        <v>572</v>
      </c>
      <c r="P205" s="79">
        <v>2007</v>
      </c>
      <c r="Q205" s="103">
        <v>1</v>
      </c>
      <c r="R205" s="103">
        <v>3.55</v>
      </c>
      <c r="T205" s="103">
        <v>1723.4917723430001</v>
      </c>
      <c r="U205" s="103">
        <v>6118.3957918176502</v>
      </c>
      <c r="W205" s="103">
        <v>202.95607073094899</v>
      </c>
      <c r="X205" s="103">
        <v>107.310676135619</v>
      </c>
      <c r="Z205" s="103">
        <v>11571.687121929444</v>
      </c>
      <c r="AB205" s="103">
        <v>2504.5630775832801</v>
      </c>
      <c r="AC205" s="102">
        <v>4.6202418399840317</v>
      </c>
      <c r="AD205" s="103" t="s">
        <v>1845</v>
      </c>
      <c r="AG205" s="122" t="str">
        <f>VLOOKUP(A205,'Article Matrix'!$B$2:$I$84,7,FALSE)</f>
        <v>Sub-Saharan Africa</v>
      </c>
      <c r="AH205" s="122" t="str">
        <f>VLOOKUP(A205,'Article Matrix'!$B$2:$I$84,8,FALSE)</f>
        <v>Low income</v>
      </c>
      <c r="AI205" s="103" t="str">
        <f t="shared" si="6"/>
        <v>Low Income</v>
      </c>
      <c r="AJ205" s="79" t="str">
        <f t="shared" si="7"/>
        <v>Per Net Distributed</v>
      </c>
    </row>
    <row r="206" spans="1:36">
      <c r="A206" s="103" t="s">
        <v>827</v>
      </c>
      <c r="B206" s="103" t="s">
        <v>1556</v>
      </c>
      <c r="C206" s="103" t="s">
        <v>730</v>
      </c>
      <c r="D206" s="103">
        <v>2009</v>
      </c>
      <c r="E206" s="79" t="s">
        <v>961</v>
      </c>
      <c r="F206" s="103" t="s">
        <v>524</v>
      </c>
      <c r="H206" s="103" t="s">
        <v>1264</v>
      </c>
      <c r="I206" s="103" t="s">
        <v>868</v>
      </c>
      <c r="J206" s="103" t="s">
        <v>963</v>
      </c>
      <c r="K206" s="103" t="s">
        <v>834</v>
      </c>
      <c r="L206" s="95">
        <v>3.62</v>
      </c>
      <c r="N206" s="103" t="s">
        <v>848</v>
      </c>
      <c r="O206" s="111" t="s">
        <v>572</v>
      </c>
      <c r="P206" s="79">
        <v>2008</v>
      </c>
      <c r="Q206" s="103">
        <v>1</v>
      </c>
      <c r="R206" s="103">
        <v>3.62</v>
      </c>
      <c r="T206" s="103">
        <v>1196.3107092104599</v>
      </c>
      <c r="U206" s="103">
        <v>4330.6447673418652</v>
      </c>
      <c r="W206" s="103">
        <v>197.07182063634701</v>
      </c>
      <c r="X206" s="103">
        <v>114.78590511399599</v>
      </c>
      <c r="Z206" s="103">
        <v>7435.1293216859322</v>
      </c>
      <c r="AB206" s="103">
        <v>1583.00278737484</v>
      </c>
      <c r="AC206" s="111">
        <v>4.696851692861463</v>
      </c>
      <c r="AD206" s="103" t="s">
        <v>1835</v>
      </c>
      <c r="AG206" s="122" t="str">
        <f>VLOOKUP(A206,'Article Matrix'!$B$2:$I$84,7,FALSE)</f>
        <v>Sub-Saharan Africa</v>
      </c>
      <c r="AH206" s="122" t="str">
        <f>VLOOKUP(A206,'Article Matrix'!$B$2:$I$84,8,FALSE)</f>
        <v>Low income</v>
      </c>
      <c r="AI206" s="103" t="str">
        <f t="shared" si="6"/>
        <v>Low Income</v>
      </c>
      <c r="AJ206" s="79" t="str">
        <f t="shared" si="7"/>
        <v>Per Person</v>
      </c>
    </row>
    <row r="207" spans="1:36">
      <c r="A207" s="113" t="s">
        <v>1055</v>
      </c>
      <c r="B207" s="103" t="s">
        <v>1686</v>
      </c>
      <c r="C207" s="103" t="s">
        <v>1057</v>
      </c>
      <c r="D207" s="103">
        <v>2014</v>
      </c>
      <c r="E207" s="96" t="s">
        <v>1056</v>
      </c>
      <c r="F207" s="96" t="s">
        <v>223</v>
      </c>
      <c r="G207" s="96"/>
      <c r="H207" s="96" t="s">
        <v>1264</v>
      </c>
      <c r="I207" s="96" t="s">
        <v>867</v>
      </c>
      <c r="J207" s="113" t="s">
        <v>1257</v>
      </c>
      <c r="K207" s="113"/>
      <c r="L207" s="106">
        <v>4.82</v>
      </c>
      <c r="M207" s="93"/>
      <c r="N207" s="103" t="s">
        <v>848</v>
      </c>
      <c r="O207" s="93" t="s">
        <v>572</v>
      </c>
      <c r="P207" s="96">
        <v>2011</v>
      </c>
      <c r="Q207" s="113">
        <v>1</v>
      </c>
      <c r="R207" s="113">
        <v>4.82</v>
      </c>
      <c r="S207" s="113"/>
      <c r="T207" s="113">
        <v>471.86611409170001</v>
      </c>
      <c r="U207" s="96">
        <v>2274.3946699219941</v>
      </c>
      <c r="V207" s="113"/>
      <c r="W207" s="113">
        <v>123.579241666667</v>
      </c>
      <c r="X207" s="113">
        <v>116.618614289576</v>
      </c>
      <c r="Y207" s="113"/>
      <c r="Z207" s="113">
        <v>2410.1467014669611</v>
      </c>
      <c r="AA207" s="113"/>
      <c r="AB207" s="113">
        <v>510.52713590196998</v>
      </c>
      <c r="AC207" s="93">
        <v>4.7208983264109019</v>
      </c>
      <c r="AD207" s="113" t="s">
        <v>1835</v>
      </c>
      <c r="AE207" s="113"/>
      <c r="AF207" s="113"/>
      <c r="AG207" s="122" t="str">
        <f>VLOOKUP(A207,'Article Matrix'!$B$2:$I$84,7,FALSE)</f>
        <v>Sub-Saharan Africa</v>
      </c>
      <c r="AH207" s="122" t="str">
        <f>VLOOKUP(A207,'Article Matrix'!$B$2:$I$84,8,FALSE)</f>
        <v>Lower middle income</v>
      </c>
      <c r="AI207" s="103" t="str">
        <f t="shared" si="6"/>
        <v>Lower Middle Income</v>
      </c>
      <c r="AJ207" s="79" t="str">
        <f t="shared" si="7"/>
        <v>Per Person</v>
      </c>
    </row>
    <row r="208" spans="1:36">
      <c r="A208" s="113" t="s">
        <v>1055</v>
      </c>
      <c r="B208" s="103" t="s">
        <v>1687</v>
      </c>
      <c r="C208" s="103" t="s">
        <v>1057</v>
      </c>
      <c r="D208" s="103">
        <v>2014</v>
      </c>
      <c r="E208" s="96" t="s">
        <v>1056</v>
      </c>
      <c r="F208" s="96" t="s">
        <v>223</v>
      </c>
      <c r="G208" s="96"/>
      <c r="H208" s="96" t="s">
        <v>1264</v>
      </c>
      <c r="I208" s="96" t="s">
        <v>867</v>
      </c>
      <c r="J208" s="113" t="s">
        <v>1258</v>
      </c>
      <c r="K208" s="113"/>
      <c r="L208" s="106">
        <v>4.8499999999999996</v>
      </c>
      <c r="M208" s="93"/>
      <c r="N208" s="103" t="s">
        <v>848</v>
      </c>
      <c r="O208" s="93" t="s">
        <v>572</v>
      </c>
      <c r="P208" s="96">
        <v>2011</v>
      </c>
      <c r="Q208" s="113">
        <v>1</v>
      </c>
      <c r="R208" s="113">
        <v>4.8499999999999996</v>
      </c>
      <c r="S208" s="113"/>
      <c r="T208" s="113">
        <v>471.86611409170001</v>
      </c>
      <c r="U208" s="96">
        <v>2288.5506533447451</v>
      </c>
      <c r="V208" s="113"/>
      <c r="W208" s="113">
        <v>123.579241666667</v>
      </c>
      <c r="X208" s="113">
        <v>116.618614289576</v>
      </c>
      <c r="Y208" s="113"/>
      <c r="Z208" s="113">
        <v>2425.1476145466308</v>
      </c>
      <c r="AA208" s="113"/>
      <c r="AB208" s="113">
        <v>510.52713590196998</v>
      </c>
      <c r="AC208" s="93">
        <v>4.7502815110151184</v>
      </c>
      <c r="AD208" s="113" t="s">
        <v>1835</v>
      </c>
      <c r="AE208" s="113"/>
      <c r="AF208" s="113"/>
      <c r="AG208" s="122" t="str">
        <f>VLOOKUP(A208,'Article Matrix'!$B$2:$I$84,7,FALSE)</f>
        <v>Sub-Saharan Africa</v>
      </c>
      <c r="AH208" s="122" t="str">
        <f>VLOOKUP(A208,'Article Matrix'!$B$2:$I$84,8,FALSE)</f>
        <v>Lower middle income</v>
      </c>
      <c r="AI208" s="103" t="str">
        <f t="shared" si="6"/>
        <v>Lower Middle Income</v>
      </c>
      <c r="AJ208" s="79" t="str">
        <f t="shared" si="7"/>
        <v>Per Person</v>
      </c>
    </row>
    <row r="209" spans="1:36">
      <c r="A209" s="103" t="s">
        <v>827</v>
      </c>
      <c r="B209" s="103" t="s">
        <v>1555</v>
      </c>
      <c r="C209" s="103" t="s">
        <v>730</v>
      </c>
      <c r="D209" s="103">
        <v>2009</v>
      </c>
      <c r="E209" s="79" t="s">
        <v>961</v>
      </c>
      <c r="F209" s="103" t="s">
        <v>524</v>
      </c>
      <c r="H209" s="103" t="s">
        <v>1264</v>
      </c>
      <c r="I209" s="103" t="s">
        <v>867</v>
      </c>
      <c r="J209" s="103" t="s">
        <v>962</v>
      </c>
      <c r="K209" s="103" t="s">
        <v>834</v>
      </c>
      <c r="L209" s="95">
        <v>3.67</v>
      </c>
      <c r="N209" s="103" t="s">
        <v>848</v>
      </c>
      <c r="O209" s="111" t="s">
        <v>572</v>
      </c>
      <c r="P209" s="79">
        <v>2008</v>
      </c>
      <c r="Q209" s="103">
        <v>1</v>
      </c>
      <c r="R209" s="103">
        <v>3.67</v>
      </c>
      <c r="T209" s="103">
        <v>1196.3107092104599</v>
      </c>
      <c r="U209" s="103">
        <v>4390.4603028023876</v>
      </c>
      <c r="W209" s="103">
        <v>197.07182063634701</v>
      </c>
      <c r="X209" s="103">
        <v>114.78590511399599</v>
      </c>
      <c r="Z209" s="103">
        <v>7537.8244780628083</v>
      </c>
      <c r="AB209" s="103">
        <v>1583.00278737484</v>
      </c>
      <c r="AC209" s="111">
        <v>4.7617253350280571</v>
      </c>
      <c r="AD209" s="103" t="s">
        <v>1835</v>
      </c>
      <c r="AG209" s="122" t="str">
        <f>VLOOKUP(A209,'Article Matrix'!$B$2:$I$84,7,FALSE)</f>
        <v>Sub-Saharan Africa</v>
      </c>
      <c r="AH209" s="122" t="str">
        <f>VLOOKUP(A209,'Article Matrix'!$B$2:$I$84,8,FALSE)</f>
        <v>Low income</v>
      </c>
      <c r="AI209" s="103" t="str">
        <f t="shared" si="6"/>
        <v>Low Income</v>
      </c>
      <c r="AJ209" s="79" t="str">
        <f t="shared" si="7"/>
        <v>Per Person</v>
      </c>
    </row>
    <row r="210" spans="1:36">
      <c r="A210" s="103" t="s">
        <v>814</v>
      </c>
      <c r="B210" s="103" t="s">
        <v>1478</v>
      </c>
      <c r="C210" s="103" t="s">
        <v>743</v>
      </c>
      <c r="D210" s="103">
        <v>2001</v>
      </c>
      <c r="E210" s="79" t="s">
        <v>718</v>
      </c>
      <c r="F210" s="103" t="s">
        <v>154</v>
      </c>
      <c r="H210" s="103" t="s">
        <v>850</v>
      </c>
      <c r="I210" s="103" t="s">
        <v>1314</v>
      </c>
      <c r="J210" s="113" t="s">
        <v>928</v>
      </c>
      <c r="K210" s="103" t="s">
        <v>834</v>
      </c>
      <c r="L210" s="106">
        <v>1.42</v>
      </c>
      <c r="N210" s="103" t="s">
        <v>842</v>
      </c>
      <c r="O210" s="111" t="s">
        <v>572</v>
      </c>
      <c r="P210" s="79">
        <v>2000</v>
      </c>
      <c r="Q210" s="103">
        <v>1</v>
      </c>
      <c r="R210" s="103">
        <v>1.42</v>
      </c>
      <c r="T210" s="103">
        <v>0</v>
      </c>
      <c r="U210" s="103" t="e">
        <v>#N/A</v>
      </c>
      <c r="W210" s="103">
        <v>0</v>
      </c>
      <c r="X210" s="103">
        <v>0</v>
      </c>
      <c r="Y210" s="103" t="s">
        <v>599</v>
      </c>
      <c r="Z210" s="103" t="e">
        <v>#N/A</v>
      </c>
      <c r="AB210" s="103">
        <v>0</v>
      </c>
      <c r="AC210" s="111">
        <v>4.7637467519194079</v>
      </c>
      <c r="AD210" s="103" t="s">
        <v>1841</v>
      </c>
      <c r="AF210" s="103" t="s">
        <v>972</v>
      </c>
      <c r="AG210" s="122" t="str">
        <f>VLOOKUP(A210,'Article Matrix'!$B$2:$I$84,7,FALSE)</f>
        <v>Sub-Saharan Africa</v>
      </c>
      <c r="AH210" s="122" t="str">
        <f>VLOOKUP(A210,'Article Matrix'!$B$2:$I$84,8,FALSE)</f>
        <v>Multiple</v>
      </c>
      <c r="AI210" s="103" t="str">
        <f t="shared" si="6"/>
        <v>Multiple</v>
      </c>
      <c r="AJ210" s="79" t="str">
        <f t="shared" si="7"/>
        <v>Per Person Treated (Compliant)</v>
      </c>
    </row>
    <row r="211" spans="1:36">
      <c r="A211" s="113" t="s">
        <v>1055</v>
      </c>
      <c r="B211" s="103" t="s">
        <v>1688</v>
      </c>
      <c r="C211" s="103" t="s">
        <v>1057</v>
      </c>
      <c r="D211" s="103">
        <v>2014</v>
      </c>
      <c r="E211" s="96" t="s">
        <v>1056</v>
      </c>
      <c r="F211" s="96" t="s">
        <v>223</v>
      </c>
      <c r="G211" s="96"/>
      <c r="H211" s="96" t="s">
        <v>1264</v>
      </c>
      <c r="I211" s="96" t="s">
        <v>867</v>
      </c>
      <c r="J211" s="113" t="s">
        <v>1259</v>
      </c>
      <c r="K211" s="113" t="s">
        <v>998</v>
      </c>
      <c r="L211" s="97">
        <v>4.88</v>
      </c>
      <c r="M211" s="93"/>
      <c r="N211" s="103" t="s">
        <v>848</v>
      </c>
      <c r="O211" s="93" t="s">
        <v>572</v>
      </c>
      <c r="P211" s="96">
        <v>2011</v>
      </c>
      <c r="Q211" s="113">
        <v>1</v>
      </c>
      <c r="R211" s="113">
        <v>4.88</v>
      </c>
      <c r="S211" s="113"/>
      <c r="T211" s="113">
        <v>471.86611409170001</v>
      </c>
      <c r="U211" s="96">
        <v>2302.7066367674961</v>
      </c>
      <c r="V211" s="113"/>
      <c r="W211" s="113">
        <v>123.579241666667</v>
      </c>
      <c r="X211" s="113">
        <v>116.618614289576</v>
      </c>
      <c r="Y211" s="113"/>
      <c r="Z211" s="113">
        <v>2440.1485276263011</v>
      </c>
      <c r="AA211" s="113"/>
      <c r="AB211" s="113">
        <v>510.52713590196998</v>
      </c>
      <c r="AC211" s="93">
        <v>4.7796646956193367</v>
      </c>
      <c r="AD211" s="113" t="s">
        <v>1835</v>
      </c>
      <c r="AE211" s="113"/>
      <c r="AF211" s="113"/>
      <c r="AG211" s="122" t="str">
        <f>VLOOKUP(A211,'Article Matrix'!$B$2:$I$84,7,FALSE)</f>
        <v>Sub-Saharan Africa</v>
      </c>
      <c r="AH211" s="122" t="str">
        <f>VLOOKUP(A211,'Article Matrix'!$B$2:$I$84,8,FALSE)</f>
        <v>Lower middle income</v>
      </c>
      <c r="AI211" s="103" t="str">
        <f t="shared" si="6"/>
        <v>Lower Middle Income</v>
      </c>
      <c r="AJ211" s="79" t="str">
        <f t="shared" si="7"/>
        <v>Per Person</v>
      </c>
    </row>
    <row r="212" spans="1:36">
      <c r="A212" s="103" t="s">
        <v>1013</v>
      </c>
      <c r="B212" s="103" t="s">
        <v>1716</v>
      </c>
      <c r="C212" s="103" t="s">
        <v>1015</v>
      </c>
      <c r="D212" s="103">
        <v>2011</v>
      </c>
      <c r="E212" s="79" t="s">
        <v>1014</v>
      </c>
      <c r="F212" s="112" t="s">
        <v>349</v>
      </c>
      <c r="G212" s="79" t="s">
        <v>1832</v>
      </c>
      <c r="H212" s="79" t="s">
        <v>1829</v>
      </c>
      <c r="I212" s="79" t="s">
        <v>1016</v>
      </c>
      <c r="J212" s="103" t="s">
        <v>1116</v>
      </c>
      <c r="K212" s="103" t="s">
        <v>851</v>
      </c>
      <c r="L212" s="105">
        <v>2.5</v>
      </c>
      <c r="N212" s="103" t="s">
        <v>840</v>
      </c>
      <c r="O212" s="111" t="s">
        <v>572</v>
      </c>
      <c r="P212" s="79">
        <v>2006</v>
      </c>
      <c r="Q212" s="103">
        <v>1</v>
      </c>
      <c r="R212" s="103">
        <v>2.5</v>
      </c>
      <c r="T212" s="103">
        <v>72.100835017862096</v>
      </c>
      <c r="U212" s="79">
        <v>180.25208754465524</v>
      </c>
      <c r="W212" s="103">
        <v>224.602657227321</v>
      </c>
      <c r="X212" s="103">
        <v>100</v>
      </c>
      <c r="Z212" s="103">
        <v>404.85097833301262</v>
      </c>
      <c r="AB212" s="103">
        <v>84.529601757352907</v>
      </c>
      <c r="AC212" s="111">
        <v>4.7894580113503986</v>
      </c>
      <c r="AD212" s="103" t="s">
        <v>1844</v>
      </c>
      <c r="AG212" s="122" t="str">
        <f>VLOOKUP(A212,'Article Matrix'!$B$2:$I$84,7,FALSE)</f>
        <v>Multiple</v>
      </c>
      <c r="AH212" s="122" t="str">
        <f>VLOOKUP(A212,'Article Matrix'!$B$2:$I$84,8,FALSE)</f>
        <v>Multiple</v>
      </c>
      <c r="AI212" s="103" t="str">
        <f t="shared" si="6"/>
        <v>Multiple</v>
      </c>
      <c r="AJ212" s="79" t="str">
        <f t="shared" si="7"/>
        <v>Per Person Protected</v>
      </c>
    </row>
    <row r="213" spans="1:36">
      <c r="A213" s="103" t="s">
        <v>818</v>
      </c>
      <c r="B213" s="103" t="s">
        <v>1493</v>
      </c>
      <c r="C213" s="103" t="s">
        <v>760</v>
      </c>
      <c r="D213" s="103">
        <v>2007</v>
      </c>
      <c r="E213" s="79" t="s">
        <v>758</v>
      </c>
      <c r="F213" s="103" t="s">
        <v>475</v>
      </c>
      <c r="G213" s="103" t="s">
        <v>1832</v>
      </c>
      <c r="H213" s="79" t="s">
        <v>1829</v>
      </c>
      <c r="I213" s="103" t="s">
        <v>863</v>
      </c>
      <c r="J213" s="103" t="s">
        <v>933</v>
      </c>
      <c r="K213" s="103" t="s">
        <v>851</v>
      </c>
      <c r="L213" s="105">
        <v>3.62</v>
      </c>
      <c r="N213" s="103" t="s">
        <v>837</v>
      </c>
      <c r="O213" s="111" t="s">
        <v>572</v>
      </c>
      <c r="P213" s="79">
        <v>2005</v>
      </c>
      <c r="Q213" s="103">
        <v>1</v>
      </c>
      <c r="R213" s="103">
        <v>3.62</v>
      </c>
      <c r="T213" s="103">
        <v>527.46814284000004</v>
      </c>
      <c r="U213" s="103">
        <v>1909.4346770808002</v>
      </c>
      <c r="W213" s="103">
        <v>120.095973490285</v>
      </c>
      <c r="X213" s="103">
        <v>98.324063774564394</v>
      </c>
      <c r="Z213" s="103">
        <v>2332.2410359878618</v>
      </c>
      <c r="AB213" s="103">
        <v>510.52713590196998</v>
      </c>
      <c r="AC213" s="111">
        <v>4.5682998453498316</v>
      </c>
      <c r="AD213" s="103" t="s">
        <v>1845</v>
      </c>
      <c r="AG213" s="122" t="str">
        <f>VLOOKUP(A213,'Article Matrix'!$B$2:$I$84,7,FALSE)</f>
        <v>Multiple</v>
      </c>
      <c r="AH213" s="122" t="str">
        <f>VLOOKUP(A213,'Article Matrix'!$B$2:$I$84,8,FALSE)</f>
        <v>Multiple</v>
      </c>
      <c r="AI213" s="103" t="str">
        <f t="shared" si="6"/>
        <v>Multiple</v>
      </c>
      <c r="AJ213" s="79" t="str">
        <f t="shared" si="7"/>
        <v>Per Net Distributed</v>
      </c>
    </row>
    <row r="214" spans="1:36">
      <c r="A214" s="103" t="s">
        <v>777</v>
      </c>
      <c r="B214" s="103" t="s">
        <v>1465</v>
      </c>
      <c r="C214" s="103" t="s">
        <v>726</v>
      </c>
      <c r="D214" s="103">
        <v>2009</v>
      </c>
      <c r="E214" s="79" t="s">
        <v>682</v>
      </c>
      <c r="F214" s="103" t="s">
        <v>217</v>
      </c>
      <c r="G214" s="103" t="s">
        <v>1832</v>
      </c>
      <c r="H214" s="79" t="s">
        <v>1829</v>
      </c>
      <c r="I214" s="103" t="s">
        <v>863</v>
      </c>
      <c r="J214" s="103" t="s">
        <v>861</v>
      </c>
      <c r="K214" s="103" t="s">
        <v>851</v>
      </c>
      <c r="L214" s="105">
        <v>3.68</v>
      </c>
      <c r="N214" s="103" t="s">
        <v>837</v>
      </c>
      <c r="O214" s="111" t="s">
        <v>572</v>
      </c>
      <c r="P214" s="79">
        <v>2006</v>
      </c>
      <c r="Q214" s="103">
        <v>1</v>
      </c>
      <c r="R214" s="103">
        <v>3.68</v>
      </c>
      <c r="T214" s="103">
        <v>522.89010961083295</v>
      </c>
      <c r="U214" s="103">
        <v>1924.2356033678655</v>
      </c>
      <c r="W214" s="103">
        <v>122.729764173619</v>
      </c>
      <c r="X214" s="103">
        <v>100</v>
      </c>
      <c r="Z214" s="103">
        <v>2361.609818158196</v>
      </c>
      <c r="AB214" s="103">
        <v>510.52713590196998</v>
      </c>
      <c r="AC214" s="102">
        <v>4.6258262334789304</v>
      </c>
      <c r="AD214" s="103" t="s">
        <v>1845</v>
      </c>
      <c r="AG214" s="122" t="str">
        <f>VLOOKUP(A214,'Article Matrix'!$B$2:$I$84,7,FALSE)</f>
        <v>Sub-Saharan Africa</v>
      </c>
      <c r="AH214" s="122" t="str">
        <f>VLOOKUP(A214,'Article Matrix'!$B$2:$I$84,8,FALSE)</f>
        <v>Low income</v>
      </c>
      <c r="AI214" s="103" t="str">
        <f t="shared" si="6"/>
        <v>Low Income</v>
      </c>
      <c r="AJ214" s="79" t="str">
        <f t="shared" si="7"/>
        <v>Per Net Distributed</v>
      </c>
    </row>
    <row r="215" spans="1:36">
      <c r="A215" s="103" t="s">
        <v>1013</v>
      </c>
      <c r="B215" s="103" t="s">
        <v>1713</v>
      </c>
      <c r="C215" s="103" t="s">
        <v>1015</v>
      </c>
      <c r="D215" s="103">
        <v>2011</v>
      </c>
      <c r="E215" s="79" t="s">
        <v>1014</v>
      </c>
      <c r="F215" s="112" t="s">
        <v>349</v>
      </c>
      <c r="G215" s="79" t="s">
        <v>1832</v>
      </c>
      <c r="H215" s="79" t="s">
        <v>1829</v>
      </c>
      <c r="I215" s="79" t="s">
        <v>1016</v>
      </c>
      <c r="J215" s="103" t="s">
        <v>1115</v>
      </c>
      <c r="K215" s="103" t="s">
        <v>834</v>
      </c>
      <c r="L215" s="105">
        <v>2.56</v>
      </c>
      <c r="N215" s="103" t="s">
        <v>840</v>
      </c>
      <c r="O215" s="111" t="s">
        <v>572</v>
      </c>
      <c r="P215" s="79">
        <v>2006</v>
      </c>
      <c r="Q215" s="103">
        <v>1</v>
      </c>
      <c r="R215" s="103">
        <v>2.56</v>
      </c>
      <c r="T215" s="103">
        <v>72.100835017862096</v>
      </c>
      <c r="U215" s="79">
        <v>184.57813764572697</v>
      </c>
      <c r="W215" s="103">
        <v>224.602657227321</v>
      </c>
      <c r="X215" s="103">
        <v>100</v>
      </c>
      <c r="Z215" s="103">
        <v>414.56740181300495</v>
      </c>
      <c r="AB215" s="103">
        <v>84.529601757352907</v>
      </c>
      <c r="AC215" s="111">
        <v>4.9044050036228084</v>
      </c>
      <c r="AD215" s="103" t="s">
        <v>1844</v>
      </c>
      <c r="AG215" s="122" t="str">
        <f>VLOOKUP(A215,'Article Matrix'!$B$2:$I$84,7,FALSE)</f>
        <v>Multiple</v>
      </c>
      <c r="AH215" s="122" t="str">
        <f>VLOOKUP(A215,'Article Matrix'!$B$2:$I$84,8,FALSE)</f>
        <v>Multiple</v>
      </c>
      <c r="AI215" s="103" t="str">
        <f t="shared" si="6"/>
        <v>Multiple</v>
      </c>
      <c r="AJ215" s="79" t="str">
        <f t="shared" si="7"/>
        <v>Per Person Protected</v>
      </c>
    </row>
    <row r="216" spans="1:36">
      <c r="A216" s="103" t="s">
        <v>826</v>
      </c>
      <c r="B216" s="103" t="s">
        <v>1551</v>
      </c>
      <c r="C216" s="103" t="s">
        <v>956</v>
      </c>
      <c r="D216" s="103">
        <v>2011</v>
      </c>
      <c r="E216" s="79" t="s">
        <v>955</v>
      </c>
      <c r="F216" s="103" t="s">
        <v>42</v>
      </c>
      <c r="G216" s="103" t="s">
        <v>1833</v>
      </c>
      <c r="H216" s="103" t="s">
        <v>850</v>
      </c>
      <c r="I216" s="103" t="s">
        <v>1309</v>
      </c>
      <c r="J216" s="103" t="s">
        <v>957</v>
      </c>
      <c r="K216" s="103" t="s">
        <v>851</v>
      </c>
      <c r="L216" s="105">
        <v>4.58</v>
      </c>
      <c r="N216" s="103" t="s">
        <v>842</v>
      </c>
      <c r="O216" s="111" t="s">
        <v>572</v>
      </c>
      <c r="P216" s="79">
        <v>2008</v>
      </c>
      <c r="Q216" s="103">
        <v>1</v>
      </c>
      <c r="R216" s="103">
        <v>4.58</v>
      </c>
      <c r="T216" s="103">
        <v>1.05785833333333</v>
      </c>
      <c r="U216" s="103">
        <v>4.8449911666666514</v>
      </c>
      <c r="W216" s="103">
        <v>224.242068249619</v>
      </c>
      <c r="X216" s="103">
        <v>122.81939354868599</v>
      </c>
      <c r="Z216" s="103">
        <v>8.8459225247174977</v>
      </c>
      <c r="AB216" s="103">
        <v>1.7958166666666699</v>
      </c>
      <c r="AC216" s="111">
        <v>4.9258494416008398</v>
      </c>
      <c r="AD216" s="103" t="s">
        <v>1841</v>
      </c>
      <c r="AG216" s="122" t="str">
        <f>VLOOKUP(A216,'Article Matrix'!$B$2:$I$84,7,FALSE)</f>
        <v>Sub-Saharan Africa</v>
      </c>
      <c r="AH216" s="122" t="str">
        <f>VLOOKUP(A216,'Article Matrix'!$B$2:$I$84,8,FALSE)</f>
        <v>Lower middle income</v>
      </c>
      <c r="AI216" s="103" t="str">
        <f t="shared" si="6"/>
        <v>Lower Middle Income</v>
      </c>
      <c r="AJ216" s="79" t="str">
        <f t="shared" si="7"/>
        <v>Per Person Treated (Compliant)</v>
      </c>
    </row>
    <row r="217" spans="1:36">
      <c r="A217" s="103" t="s">
        <v>1074</v>
      </c>
      <c r="B217" s="103" t="s">
        <v>1746</v>
      </c>
      <c r="C217" s="103" t="s">
        <v>1076</v>
      </c>
      <c r="D217" s="103">
        <v>2011</v>
      </c>
      <c r="E217" s="79" t="s">
        <v>1075</v>
      </c>
      <c r="F217" s="79" t="s">
        <v>545</v>
      </c>
      <c r="G217" s="79" t="s">
        <v>1831</v>
      </c>
      <c r="H217" s="79" t="s">
        <v>1264</v>
      </c>
      <c r="I217" s="79" t="s">
        <v>1283</v>
      </c>
      <c r="J217" s="103" t="s">
        <v>1253</v>
      </c>
      <c r="K217" s="103" t="s">
        <v>834</v>
      </c>
      <c r="L217" s="78">
        <v>3.64</v>
      </c>
      <c r="N217" s="103" t="s">
        <v>848</v>
      </c>
      <c r="O217" s="111" t="s">
        <v>572</v>
      </c>
      <c r="P217" s="79">
        <v>2011</v>
      </c>
      <c r="Q217" s="103">
        <v>1</v>
      </c>
      <c r="R217" s="103">
        <v>3.64</v>
      </c>
      <c r="T217" s="103">
        <v>2522.74632070807</v>
      </c>
      <c r="U217" s="79">
        <v>9182.796607377375</v>
      </c>
      <c r="W217" s="103">
        <v>202.95607073094899</v>
      </c>
      <c r="X217" s="103">
        <v>149.972376254978</v>
      </c>
      <c r="Z217" s="103">
        <v>12426.983983945107</v>
      </c>
      <c r="AB217" s="103">
        <v>2504.5630775832801</v>
      </c>
      <c r="AC217" s="111">
        <v>4.9617372767214301</v>
      </c>
      <c r="AD217" s="103" t="s">
        <v>1835</v>
      </c>
      <c r="AG217" s="122" t="str">
        <f>VLOOKUP(A217,'Article Matrix'!$B$2:$I$84,7,FALSE)</f>
        <v>Sub-Saharan Africa</v>
      </c>
      <c r="AH217" s="122" t="str">
        <f>VLOOKUP(A217,'Article Matrix'!$B$2:$I$84,8,FALSE)</f>
        <v>Low income</v>
      </c>
      <c r="AI217" s="103" t="str">
        <f t="shared" si="6"/>
        <v>Low Income</v>
      </c>
      <c r="AJ217" s="79" t="str">
        <f t="shared" si="7"/>
        <v>Per Person</v>
      </c>
    </row>
    <row r="218" spans="1:36">
      <c r="A218" s="103" t="s">
        <v>1013</v>
      </c>
      <c r="B218" s="103" t="s">
        <v>1718</v>
      </c>
      <c r="C218" s="103" t="s">
        <v>1015</v>
      </c>
      <c r="D218" s="103">
        <v>2011</v>
      </c>
      <c r="E218" s="79" t="s">
        <v>1014</v>
      </c>
      <c r="F218" s="112" t="s">
        <v>349</v>
      </c>
      <c r="G218" s="79" t="s">
        <v>1832</v>
      </c>
      <c r="H218" s="79" t="s">
        <v>1829</v>
      </c>
      <c r="I218" s="79" t="s">
        <v>1016</v>
      </c>
      <c r="J218" s="103" t="s">
        <v>1117</v>
      </c>
      <c r="K218" s="103" t="s">
        <v>851</v>
      </c>
      <c r="L218" s="105">
        <v>2.59</v>
      </c>
      <c r="N218" s="103" t="s">
        <v>840</v>
      </c>
      <c r="O218" s="111" t="s">
        <v>572</v>
      </c>
      <c r="P218" s="79">
        <v>2006</v>
      </c>
      <c r="Q218" s="103">
        <v>1</v>
      </c>
      <c r="R218" s="103">
        <v>2.59</v>
      </c>
      <c r="T218" s="103">
        <v>72.100835017862096</v>
      </c>
      <c r="U218" s="79">
        <v>186.74116269626282</v>
      </c>
      <c r="W218" s="103">
        <v>224.602657227321</v>
      </c>
      <c r="X218" s="103">
        <v>100</v>
      </c>
      <c r="Z218" s="103">
        <v>419.42561355300103</v>
      </c>
      <c r="AB218" s="103">
        <v>84.529601757352907</v>
      </c>
      <c r="AC218" s="111">
        <v>4.9618784997590124</v>
      </c>
      <c r="AD218" s="103" t="s">
        <v>1844</v>
      </c>
      <c r="AG218" s="122" t="str">
        <f>VLOOKUP(A218,'Article Matrix'!$B$2:$I$84,7,FALSE)</f>
        <v>Multiple</v>
      </c>
      <c r="AH218" s="122" t="str">
        <f>VLOOKUP(A218,'Article Matrix'!$B$2:$I$84,8,FALSE)</f>
        <v>Multiple</v>
      </c>
      <c r="AI218" s="103" t="str">
        <f t="shared" si="6"/>
        <v>Multiple</v>
      </c>
      <c r="AJ218" s="79" t="str">
        <f t="shared" si="7"/>
        <v>Per Person Protected</v>
      </c>
    </row>
    <row r="219" spans="1:36">
      <c r="A219" s="103" t="s">
        <v>815</v>
      </c>
      <c r="B219" s="103" t="s">
        <v>1484</v>
      </c>
      <c r="C219" s="103" t="s">
        <v>743</v>
      </c>
      <c r="D219" s="103">
        <v>2001</v>
      </c>
      <c r="E219" s="79" t="s">
        <v>719</v>
      </c>
      <c r="F219" s="103" t="s">
        <v>494</v>
      </c>
      <c r="G219" s="79" t="s">
        <v>1832</v>
      </c>
      <c r="H219" s="79" t="s">
        <v>1829</v>
      </c>
      <c r="I219" s="79" t="s">
        <v>880</v>
      </c>
      <c r="J219" s="103" t="s">
        <v>971</v>
      </c>
      <c r="K219" s="103" t="s">
        <v>851</v>
      </c>
      <c r="L219" s="105">
        <v>2.39</v>
      </c>
      <c r="N219" s="103" t="s">
        <v>840</v>
      </c>
      <c r="O219" s="111" t="s">
        <v>572</v>
      </c>
      <c r="P219" s="79">
        <v>2001</v>
      </c>
      <c r="Q219" s="103">
        <v>1</v>
      </c>
      <c r="R219" s="103">
        <v>2.39</v>
      </c>
      <c r="T219" s="103">
        <v>8.6091808333333297</v>
      </c>
      <c r="U219" s="79">
        <v>20.575942191666659</v>
      </c>
      <c r="W219" s="103">
        <v>154.94821944281301</v>
      </c>
      <c r="X219" s="103">
        <v>78.093874096738503</v>
      </c>
      <c r="Z219" s="103">
        <v>40.825297026596765</v>
      </c>
      <c r="AB219" s="103">
        <v>8.2099686265933105</v>
      </c>
      <c r="AC219" s="111">
        <v>4.9726495780212305</v>
      </c>
      <c r="AD219" s="103" t="s">
        <v>1844</v>
      </c>
      <c r="AG219" s="122" t="str">
        <f>VLOOKUP(A219,'Article Matrix'!$B$2:$I$84,7,FALSE)</f>
        <v>Sub-Saharan Africa</v>
      </c>
      <c r="AH219" s="122" t="str">
        <f>VLOOKUP(A219,'Article Matrix'!$B$2:$I$84,8,FALSE)</f>
        <v>Upper middle income</v>
      </c>
      <c r="AI219" s="103" t="str">
        <f t="shared" si="6"/>
        <v>Upper Middle Income</v>
      </c>
      <c r="AJ219" s="79" t="str">
        <f t="shared" si="7"/>
        <v>Per Person Protected</v>
      </c>
    </row>
    <row r="220" spans="1:36">
      <c r="A220" s="103" t="s">
        <v>789</v>
      </c>
      <c r="B220" s="103" t="s">
        <v>1356</v>
      </c>
      <c r="C220" s="103" t="s">
        <v>738</v>
      </c>
      <c r="D220" s="103">
        <v>2008</v>
      </c>
      <c r="E220" s="79" t="s">
        <v>693</v>
      </c>
      <c r="F220" s="103" t="s">
        <v>545</v>
      </c>
      <c r="H220" s="103" t="s">
        <v>850</v>
      </c>
      <c r="I220" s="103" t="s">
        <v>1314</v>
      </c>
      <c r="J220" s="103" t="s">
        <v>886</v>
      </c>
      <c r="K220" s="103" t="s">
        <v>834</v>
      </c>
      <c r="L220" s="105">
        <v>2.57</v>
      </c>
      <c r="N220" s="103" t="s">
        <v>842</v>
      </c>
      <c r="O220" s="111" t="s">
        <v>572</v>
      </c>
      <c r="P220" s="79">
        <v>2003</v>
      </c>
      <c r="Q220" s="103">
        <v>1</v>
      </c>
      <c r="R220" s="103">
        <v>2.57</v>
      </c>
      <c r="T220" s="103">
        <v>1963.72008333333</v>
      </c>
      <c r="U220" s="103">
        <v>5046.7606141666574</v>
      </c>
      <c r="W220" s="103">
        <v>202.95607073094899</v>
      </c>
      <c r="X220" s="103">
        <v>81.800528775194294</v>
      </c>
      <c r="Z220" s="103">
        <v>12521.565807794412</v>
      </c>
      <c r="AB220" s="103">
        <v>2504.5630775832801</v>
      </c>
      <c r="AC220" s="111">
        <v>4.9995010785980307</v>
      </c>
      <c r="AD220" s="103" t="s">
        <v>1841</v>
      </c>
      <c r="AG220" s="122" t="str">
        <f>VLOOKUP(A220,'Article Matrix'!$B$2:$I$84,7,FALSE)</f>
        <v>Sub-Saharan Africa</v>
      </c>
      <c r="AH220" s="122" t="str">
        <f>VLOOKUP(A220,'Article Matrix'!$B$2:$I$84,8,FALSE)</f>
        <v>Low income</v>
      </c>
      <c r="AI220" s="103" t="str">
        <f t="shared" si="6"/>
        <v>Low Income</v>
      </c>
      <c r="AJ220" s="79" t="str">
        <f t="shared" si="7"/>
        <v>Per Person Treated (Compliant)</v>
      </c>
    </row>
    <row r="221" spans="1:36">
      <c r="A221" s="103" t="s">
        <v>1013</v>
      </c>
      <c r="B221" s="103" t="s">
        <v>1715</v>
      </c>
      <c r="C221" s="103" t="s">
        <v>1015</v>
      </c>
      <c r="D221" s="103">
        <v>2011</v>
      </c>
      <c r="E221" s="79" t="s">
        <v>1014</v>
      </c>
      <c r="F221" s="112" t="s">
        <v>349</v>
      </c>
      <c r="G221" s="79" t="s">
        <v>1832</v>
      </c>
      <c r="H221" s="79" t="s">
        <v>1829</v>
      </c>
      <c r="I221" s="79" t="s">
        <v>1016</v>
      </c>
      <c r="J221" s="103" t="s">
        <v>1116</v>
      </c>
      <c r="K221" s="103" t="s">
        <v>834</v>
      </c>
      <c r="L221" s="105">
        <v>2.69</v>
      </c>
      <c r="N221" s="103" t="s">
        <v>840</v>
      </c>
      <c r="O221" s="111" t="s">
        <v>572</v>
      </c>
      <c r="P221" s="79">
        <v>2006</v>
      </c>
      <c r="Q221" s="103">
        <v>1</v>
      </c>
      <c r="R221" s="103">
        <v>2.69</v>
      </c>
      <c r="T221" s="103">
        <v>72.100835017862096</v>
      </c>
      <c r="U221" s="79">
        <v>193.95124619804903</v>
      </c>
      <c r="W221" s="103">
        <v>224.602657227321</v>
      </c>
      <c r="X221" s="103">
        <v>100</v>
      </c>
      <c r="Z221" s="103">
        <v>435.61965268632156</v>
      </c>
      <c r="AB221" s="103">
        <v>84.529601757352907</v>
      </c>
      <c r="AC221" s="111">
        <v>5.1534568202130284</v>
      </c>
      <c r="AD221" s="103" t="s">
        <v>1844</v>
      </c>
      <c r="AG221" s="122" t="str">
        <f>VLOOKUP(A221,'Article Matrix'!$B$2:$I$84,7,FALSE)</f>
        <v>Multiple</v>
      </c>
      <c r="AH221" s="122" t="str">
        <f>VLOOKUP(A221,'Article Matrix'!$B$2:$I$84,8,FALSE)</f>
        <v>Multiple</v>
      </c>
      <c r="AI221" s="103" t="str">
        <f t="shared" si="6"/>
        <v>Multiple</v>
      </c>
      <c r="AJ221" s="79" t="str">
        <f t="shared" si="7"/>
        <v>Per Person Protected</v>
      </c>
    </row>
    <row r="222" spans="1:36">
      <c r="A222" s="103" t="s">
        <v>779</v>
      </c>
      <c r="B222" s="103" t="s">
        <v>1600</v>
      </c>
      <c r="C222" s="103" t="s">
        <v>729</v>
      </c>
      <c r="D222" s="103">
        <v>2009</v>
      </c>
      <c r="E222" s="79" t="s">
        <v>866</v>
      </c>
      <c r="F222" s="103" t="s">
        <v>568</v>
      </c>
      <c r="H222" s="103" t="s">
        <v>1264</v>
      </c>
      <c r="I222" s="103" t="s">
        <v>1283</v>
      </c>
      <c r="J222" s="103" t="s">
        <v>1281</v>
      </c>
      <c r="K222" s="103" t="s">
        <v>834</v>
      </c>
      <c r="L222" s="105">
        <v>2.7</v>
      </c>
      <c r="N222" s="103" t="s">
        <v>848</v>
      </c>
      <c r="O222" s="111" t="s">
        <v>572</v>
      </c>
      <c r="P222" s="79">
        <v>2005</v>
      </c>
      <c r="Q222" s="103">
        <v>1</v>
      </c>
      <c r="R222" s="103">
        <v>2.7</v>
      </c>
      <c r="T222" s="103">
        <v>4.4635033105158701</v>
      </c>
      <c r="U222" s="103">
        <v>12.05145893839285</v>
      </c>
      <c r="W222" s="103">
        <v>189.33530292592201</v>
      </c>
      <c r="X222" s="103">
        <v>84.513394065121304</v>
      </c>
      <c r="Z222" s="103">
        <v>26.99887578815872</v>
      </c>
      <c r="AB222" s="103">
        <v>5.1472526651441299</v>
      </c>
      <c r="AC222" s="102">
        <v>5.2452983260348098</v>
      </c>
      <c r="AD222" s="103" t="s">
        <v>1835</v>
      </c>
      <c r="AG222" s="122" t="str">
        <f>VLOOKUP(A222,'Article Matrix'!$B$2:$I$84,7,FALSE)</f>
        <v>Sub-Saharan Africa</v>
      </c>
      <c r="AH222" s="122" t="str">
        <f>VLOOKUP(A222,'Article Matrix'!$B$2:$I$84,8,FALSE)</f>
        <v>Lower middle income</v>
      </c>
      <c r="AI222" s="103" t="str">
        <f t="shared" si="6"/>
        <v>Lower Middle Income</v>
      </c>
      <c r="AJ222" s="79" t="str">
        <f t="shared" si="7"/>
        <v>Per Person</v>
      </c>
    </row>
    <row r="223" spans="1:36">
      <c r="A223" s="103" t="s">
        <v>804</v>
      </c>
      <c r="B223" s="103" t="s">
        <v>1442</v>
      </c>
      <c r="C223" s="103" t="s">
        <v>723</v>
      </c>
      <c r="D223" s="103">
        <v>2004</v>
      </c>
      <c r="E223" s="79" t="s">
        <v>708</v>
      </c>
      <c r="F223" s="103" t="s">
        <v>416</v>
      </c>
      <c r="G223" s="79" t="s">
        <v>1832</v>
      </c>
      <c r="H223" s="79" t="s">
        <v>1829</v>
      </c>
      <c r="I223" s="103" t="s">
        <v>880</v>
      </c>
      <c r="J223" s="103" t="s">
        <v>914</v>
      </c>
      <c r="K223" s="103" t="s">
        <v>851</v>
      </c>
      <c r="L223" s="105">
        <v>2.83</v>
      </c>
      <c r="N223" s="103" t="s">
        <v>840</v>
      </c>
      <c r="O223" s="111" t="s">
        <v>572</v>
      </c>
      <c r="P223" s="79">
        <v>2000</v>
      </c>
      <c r="Q223" s="103">
        <v>1</v>
      </c>
      <c r="R223" s="103">
        <v>2.83</v>
      </c>
      <c r="T223" s="103">
        <v>15.22725</v>
      </c>
      <c r="U223" s="103">
        <v>43.093117499999998</v>
      </c>
      <c r="W223" s="103">
        <v>177.152770239912</v>
      </c>
      <c r="X223" s="103">
        <v>50.865658917270501</v>
      </c>
      <c r="Z223" s="103">
        <v>150.08289100934115</v>
      </c>
      <c r="AB223" s="103">
        <v>28.3729844798921</v>
      </c>
      <c r="AC223" s="111">
        <v>5.289640612735143</v>
      </c>
      <c r="AD223" s="103" t="s">
        <v>1844</v>
      </c>
      <c r="AG223" s="122" t="str">
        <f>VLOOKUP(A223,'Article Matrix'!$B$2:$I$84,7,FALSE)</f>
        <v>Sub-Saharan Africa</v>
      </c>
      <c r="AH223" s="122" t="str">
        <f>VLOOKUP(A223,'Article Matrix'!$B$2:$I$84,8,FALSE)</f>
        <v>Low income</v>
      </c>
      <c r="AI223" s="103" t="str">
        <f t="shared" si="6"/>
        <v>Low Income</v>
      </c>
      <c r="AJ223" s="79" t="str">
        <f t="shared" si="7"/>
        <v>Per Person Protected</v>
      </c>
    </row>
    <row r="224" spans="1:36">
      <c r="A224" s="103" t="s">
        <v>826</v>
      </c>
      <c r="B224" s="103" t="s">
        <v>1549</v>
      </c>
      <c r="C224" s="103" t="s">
        <v>956</v>
      </c>
      <c r="D224" s="103">
        <v>2011</v>
      </c>
      <c r="E224" s="79" t="s">
        <v>955</v>
      </c>
      <c r="F224" s="103" t="s">
        <v>42</v>
      </c>
      <c r="G224" s="79" t="s">
        <v>1831</v>
      </c>
      <c r="H224" s="103" t="s">
        <v>850</v>
      </c>
      <c r="I224" s="103" t="s">
        <v>1309</v>
      </c>
      <c r="J224" s="103" t="s">
        <v>959</v>
      </c>
      <c r="K224" s="103" t="s">
        <v>851</v>
      </c>
      <c r="L224" s="105">
        <v>4.93</v>
      </c>
      <c r="N224" s="103" t="s">
        <v>842</v>
      </c>
      <c r="O224" s="111" t="s">
        <v>572</v>
      </c>
      <c r="P224" s="79">
        <v>2008</v>
      </c>
      <c r="Q224" s="103">
        <v>1</v>
      </c>
      <c r="R224" s="103">
        <v>4.93</v>
      </c>
      <c r="T224" s="103">
        <v>1.05785833333333</v>
      </c>
      <c r="U224" s="103">
        <v>5.2152415833333166</v>
      </c>
      <c r="W224" s="103">
        <v>224.242068249619</v>
      </c>
      <c r="X224" s="103">
        <v>122.81939354868599</v>
      </c>
      <c r="Z224" s="103">
        <v>9.521920970929532</v>
      </c>
      <c r="AB224" s="103">
        <v>1.7958166666666699</v>
      </c>
      <c r="AC224" s="111">
        <v>5.3022789840812523</v>
      </c>
      <c r="AD224" s="103" t="s">
        <v>1841</v>
      </c>
      <c r="AG224" s="122" t="str">
        <f>VLOOKUP(A224,'Article Matrix'!$B$2:$I$84,7,FALSE)</f>
        <v>Sub-Saharan Africa</v>
      </c>
      <c r="AH224" s="122" t="str">
        <f>VLOOKUP(A224,'Article Matrix'!$B$2:$I$84,8,FALSE)</f>
        <v>Lower middle income</v>
      </c>
      <c r="AI224" s="103" t="str">
        <f t="shared" si="6"/>
        <v>Lower Middle Income</v>
      </c>
      <c r="AJ224" s="79" t="str">
        <f t="shared" si="7"/>
        <v>Per Person Treated (Compliant)</v>
      </c>
    </row>
    <row r="225" spans="1:36">
      <c r="A225" s="103" t="s">
        <v>775</v>
      </c>
      <c r="B225" s="103" t="s">
        <v>1377</v>
      </c>
      <c r="C225" s="103" t="s">
        <v>723</v>
      </c>
      <c r="D225" s="103">
        <v>2010</v>
      </c>
      <c r="E225" s="79" t="s">
        <v>680</v>
      </c>
      <c r="F225" s="103" t="s">
        <v>42</v>
      </c>
      <c r="G225" s="103" t="s">
        <v>1833</v>
      </c>
      <c r="H225" s="103" t="s">
        <v>850</v>
      </c>
      <c r="I225" s="103" t="s">
        <v>1309</v>
      </c>
      <c r="J225" s="103" t="s">
        <v>852</v>
      </c>
      <c r="K225" s="103" t="s">
        <v>834</v>
      </c>
      <c r="L225" s="105">
        <v>4.9400000000000004</v>
      </c>
      <c r="N225" s="103" t="s">
        <v>842</v>
      </c>
      <c r="O225" s="111" t="s">
        <v>572</v>
      </c>
      <c r="P225" s="79">
        <v>2008</v>
      </c>
      <c r="Q225" s="103">
        <v>1</v>
      </c>
      <c r="R225" s="103">
        <v>4.9400000000000004</v>
      </c>
      <c r="T225" s="103">
        <v>1.05785833333333</v>
      </c>
      <c r="U225" s="103">
        <v>5.2258201666666508</v>
      </c>
      <c r="W225" s="103">
        <v>224.242068249619</v>
      </c>
      <c r="X225" s="103">
        <v>122.81939354868599</v>
      </c>
      <c r="Z225" s="103">
        <v>9.5412352122498785</v>
      </c>
      <c r="AB225" s="103">
        <v>1.7958166666666699</v>
      </c>
      <c r="AC225" s="102">
        <v>5.3130341138664088</v>
      </c>
      <c r="AD225" s="103" t="s">
        <v>1841</v>
      </c>
      <c r="AG225" s="122" t="str">
        <f>VLOOKUP(A225,'Article Matrix'!$B$2:$I$84,7,FALSE)</f>
        <v>Sub-Saharan Africa</v>
      </c>
      <c r="AH225" s="122" t="str">
        <f>VLOOKUP(A225,'Article Matrix'!$B$2:$I$84,8,FALSE)</f>
        <v>Lower middle income</v>
      </c>
      <c r="AI225" s="103" t="str">
        <f t="shared" si="6"/>
        <v>Lower Middle Income</v>
      </c>
      <c r="AJ225" s="79" t="str">
        <f t="shared" si="7"/>
        <v>Per Person Treated (Compliant)</v>
      </c>
    </row>
    <row r="226" spans="1:36">
      <c r="A226" s="103" t="s">
        <v>777</v>
      </c>
      <c r="B226" s="103" t="s">
        <v>1467</v>
      </c>
      <c r="C226" s="103" t="s">
        <v>726</v>
      </c>
      <c r="D226" s="103">
        <v>2009</v>
      </c>
      <c r="E226" s="79" t="s">
        <v>682</v>
      </c>
      <c r="F226" s="103" t="s">
        <v>217</v>
      </c>
      <c r="G226" s="103" t="s">
        <v>1832</v>
      </c>
      <c r="H226" s="79" t="s">
        <v>1829</v>
      </c>
      <c r="I226" s="103" t="s">
        <v>863</v>
      </c>
      <c r="J226" s="103" t="s">
        <v>862</v>
      </c>
      <c r="K226" s="103" t="s">
        <v>851</v>
      </c>
      <c r="L226" s="105">
        <v>3.69</v>
      </c>
      <c r="N226" s="103" t="s">
        <v>837</v>
      </c>
      <c r="O226" s="111" t="s">
        <v>572</v>
      </c>
      <c r="P226" s="79">
        <v>2006</v>
      </c>
      <c r="Q226" s="103">
        <v>1</v>
      </c>
      <c r="R226" s="103">
        <v>3.69</v>
      </c>
      <c r="T226" s="103">
        <v>522.89010961083295</v>
      </c>
      <c r="U226" s="103">
        <v>1929.4645044639735</v>
      </c>
      <c r="W226" s="103">
        <v>122.729764173619</v>
      </c>
      <c r="X226" s="103">
        <v>100</v>
      </c>
      <c r="Z226" s="103">
        <v>2368.0272361423213</v>
      </c>
      <c r="AB226" s="103">
        <v>510.52713590196998</v>
      </c>
      <c r="AC226" s="102">
        <v>4.6383964134612103</v>
      </c>
      <c r="AD226" s="103" t="s">
        <v>1845</v>
      </c>
      <c r="AG226" s="122" t="str">
        <f>VLOOKUP(A226,'Article Matrix'!$B$2:$I$84,7,FALSE)</f>
        <v>Sub-Saharan Africa</v>
      </c>
      <c r="AH226" s="122" t="str">
        <f>VLOOKUP(A226,'Article Matrix'!$B$2:$I$84,8,FALSE)</f>
        <v>Low income</v>
      </c>
      <c r="AI226" s="103" t="str">
        <f t="shared" si="6"/>
        <v>Low Income</v>
      </c>
      <c r="AJ226" s="79" t="str">
        <f t="shared" si="7"/>
        <v>Per Net Distributed</v>
      </c>
    </row>
    <row r="227" spans="1:36">
      <c r="A227" s="103" t="s">
        <v>1013</v>
      </c>
      <c r="B227" s="103" t="s">
        <v>1717</v>
      </c>
      <c r="C227" s="103" t="s">
        <v>1015</v>
      </c>
      <c r="D227" s="103">
        <v>2011</v>
      </c>
      <c r="E227" s="79" t="s">
        <v>1014</v>
      </c>
      <c r="F227" s="112" t="s">
        <v>349</v>
      </c>
      <c r="G227" s="79" t="s">
        <v>1832</v>
      </c>
      <c r="H227" s="79" t="s">
        <v>1829</v>
      </c>
      <c r="I227" s="79" t="s">
        <v>1016</v>
      </c>
      <c r="J227" s="103" t="s">
        <v>1117</v>
      </c>
      <c r="K227" s="103" t="s">
        <v>834</v>
      </c>
      <c r="L227" s="105">
        <v>2.78</v>
      </c>
      <c r="N227" s="103" t="s">
        <v>840</v>
      </c>
      <c r="O227" s="111" t="s">
        <v>572</v>
      </c>
      <c r="P227" s="79">
        <v>2006</v>
      </c>
      <c r="Q227" s="103">
        <v>1</v>
      </c>
      <c r="R227" s="103">
        <v>2.78</v>
      </c>
      <c r="T227" s="103">
        <v>72.100835017862096</v>
      </c>
      <c r="U227" s="79">
        <v>200.44032134965661</v>
      </c>
      <c r="W227" s="103">
        <v>224.602657227321</v>
      </c>
      <c r="X227" s="103">
        <v>100</v>
      </c>
      <c r="Z227" s="103">
        <v>450.19428790631002</v>
      </c>
      <c r="AB227" s="103">
        <v>84.529601757352907</v>
      </c>
      <c r="AC227" s="111">
        <v>5.3258773086216431</v>
      </c>
      <c r="AD227" s="103" t="s">
        <v>1844</v>
      </c>
      <c r="AG227" s="122" t="str">
        <f>VLOOKUP(A227,'Article Matrix'!$B$2:$I$84,7,FALSE)</f>
        <v>Multiple</v>
      </c>
      <c r="AH227" s="122" t="str">
        <f>VLOOKUP(A227,'Article Matrix'!$B$2:$I$84,8,FALSE)</f>
        <v>Multiple</v>
      </c>
      <c r="AI227" s="103" t="str">
        <f t="shared" si="6"/>
        <v>Multiple</v>
      </c>
      <c r="AJ227" s="79" t="str">
        <f t="shared" si="7"/>
        <v>Per Person Protected</v>
      </c>
    </row>
    <row r="228" spans="1:36">
      <c r="A228" s="103" t="s">
        <v>1074</v>
      </c>
      <c r="B228" s="103" t="s">
        <v>1744</v>
      </c>
      <c r="C228" s="103" t="s">
        <v>1076</v>
      </c>
      <c r="D228" s="103">
        <v>2011</v>
      </c>
      <c r="E228" s="79" t="s">
        <v>1075</v>
      </c>
      <c r="F228" s="79" t="s">
        <v>545</v>
      </c>
      <c r="G228" s="79" t="s">
        <v>1831</v>
      </c>
      <c r="H228" s="79" t="s">
        <v>1264</v>
      </c>
      <c r="I228" s="79" t="s">
        <v>1283</v>
      </c>
      <c r="J228" s="103" t="s">
        <v>1251</v>
      </c>
      <c r="K228" s="103" t="s">
        <v>834</v>
      </c>
      <c r="L228" s="78">
        <v>3.97</v>
      </c>
      <c r="N228" s="103" t="s">
        <v>848</v>
      </c>
      <c r="O228" s="111" t="s">
        <v>572</v>
      </c>
      <c r="P228" s="79">
        <v>2011</v>
      </c>
      <c r="Q228" s="103">
        <v>1</v>
      </c>
      <c r="R228" s="103">
        <v>3.97</v>
      </c>
      <c r="T228" s="103">
        <v>2522.74632070807</v>
      </c>
      <c r="U228" s="79">
        <v>10015.302893211039</v>
      </c>
      <c r="W228" s="103">
        <v>202.95607073094899</v>
      </c>
      <c r="X228" s="103">
        <v>149.972376254978</v>
      </c>
      <c r="Z228" s="103">
        <v>13553.606158313758</v>
      </c>
      <c r="AB228" s="103">
        <v>2504.5630775832801</v>
      </c>
      <c r="AC228" s="111">
        <v>5.4115651067538675</v>
      </c>
      <c r="AD228" s="103" t="s">
        <v>1835</v>
      </c>
      <c r="AG228" s="122" t="str">
        <f>VLOOKUP(A228,'Article Matrix'!$B$2:$I$84,7,FALSE)</f>
        <v>Sub-Saharan Africa</v>
      </c>
      <c r="AH228" s="122" t="str">
        <f>VLOOKUP(A228,'Article Matrix'!$B$2:$I$84,8,FALSE)</f>
        <v>Low income</v>
      </c>
      <c r="AI228" s="103" t="str">
        <f t="shared" si="6"/>
        <v>Low Income</v>
      </c>
      <c r="AJ228" s="79" t="str">
        <f t="shared" si="7"/>
        <v>Per Person</v>
      </c>
    </row>
    <row r="229" spans="1:36">
      <c r="A229" s="103" t="s">
        <v>800</v>
      </c>
      <c r="B229" s="103" t="s">
        <v>1414</v>
      </c>
      <c r="C229" s="103" t="s">
        <v>745</v>
      </c>
      <c r="D229" s="103">
        <v>2005</v>
      </c>
      <c r="E229" s="79" t="s">
        <v>704</v>
      </c>
      <c r="F229" s="103" t="s">
        <v>42</v>
      </c>
      <c r="G229" s="103" t="s">
        <v>1832</v>
      </c>
      <c r="H229" s="79" t="s">
        <v>1829</v>
      </c>
      <c r="I229" s="103" t="s">
        <v>863</v>
      </c>
      <c r="J229" s="103" t="s">
        <v>906</v>
      </c>
      <c r="K229" s="103" t="s">
        <v>834</v>
      </c>
      <c r="L229" s="105">
        <v>3.7</v>
      </c>
      <c r="N229" s="103" t="s">
        <v>837</v>
      </c>
      <c r="O229" s="111" t="s">
        <v>572</v>
      </c>
      <c r="P229" s="79">
        <v>1999</v>
      </c>
      <c r="Q229" s="103">
        <v>1</v>
      </c>
      <c r="R229" s="103">
        <v>3.7</v>
      </c>
      <c r="T229" s="103">
        <v>0.26664297240719098</v>
      </c>
      <c r="U229" s="103">
        <v>0.98657899790660664</v>
      </c>
      <c r="W229" s="103">
        <v>224.242068249619</v>
      </c>
      <c r="X229" s="103">
        <v>28.353427893544598</v>
      </c>
      <c r="Z229" s="103">
        <v>7.8026726014523051</v>
      </c>
      <c r="AB229" s="103">
        <v>1.7958166666666699</v>
      </c>
      <c r="AC229" s="111">
        <v>4.3449160185907756</v>
      </c>
      <c r="AD229" s="103" t="s">
        <v>1845</v>
      </c>
      <c r="AG229" s="122" t="str">
        <f>VLOOKUP(A229,'Article Matrix'!$B$2:$I$84,7,FALSE)</f>
        <v>Sub-Saharan Africa</v>
      </c>
      <c r="AH229" s="122" t="str">
        <f>VLOOKUP(A229,'Article Matrix'!$B$2:$I$84,8,FALSE)</f>
        <v>Lower middle income</v>
      </c>
      <c r="AI229" s="103" t="str">
        <f t="shared" si="6"/>
        <v>Lower Middle Income</v>
      </c>
      <c r="AJ229" s="79" t="str">
        <f t="shared" si="7"/>
        <v>Per Net Distributed</v>
      </c>
    </row>
    <row r="230" spans="1:36">
      <c r="A230" s="103" t="s">
        <v>821</v>
      </c>
      <c r="B230" s="103" t="s">
        <v>1518</v>
      </c>
      <c r="C230" s="103" t="s">
        <v>729</v>
      </c>
      <c r="D230" s="103">
        <v>2011</v>
      </c>
      <c r="E230" s="79" t="s">
        <v>763</v>
      </c>
      <c r="F230" s="103" t="s">
        <v>568</v>
      </c>
      <c r="H230" s="103" t="s">
        <v>1264</v>
      </c>
      <c r="I230" s="103" t="s">
        <v>868</v>
      </c>
      <c r="J230" s="103" t="s">
        <v>936</v>
      </c>
      <c r="K230" s="103" t="s">
        <v>834</v>
      </c>
      <c r="L230" s="105">
        <v>3.99</v>
      </c>
      <c r="N230" s="103" t="s">
        <v>848</v>
      </c>
      <c r="O230" s="111" t="s">
        <v>572</v>
      </c>
      <c r="P230" s="79">
        <v>2009</v>
      </c>
      <c r="Q230" s="103">
        <v>1</v>
      </c>
      <c r="R230" s="103">
        <v>3.99</v>
      </c>
      <c r="T230" s="103">
        <v>5.0461092452123504</v>
      </c>
      <c r="U230" s="103">
        <v>20.133975888397281</v>
      </c>
      <c r="W230" s="103">
        <v>189.33530292592201</v>
      </c>
      <c r="X230" s="103">
        <v>135.65228854306099</v>
      </c>
      <c r="Z230" s="103">
        <v>28.101792198830601</v>
      </c>
      <c r="AB230" s="103">
        <v>5.1472526651441299</v>
      </c>
      <c r="AC230" s="111">
        <v>5.4595711590240565</v>
      </c>
      <c r="AD230" s="103" t="s">
        <v>1835</v>
      </c>
      <c r="AG230" s="122" t="str">
        <f>VLOOKUP(A230,'Article Matrix'!$B$2:$I$84,7,FALSE)</f>
        <v>Sub-Saharan Africa</v>
      </c>
      <c r="AH230" s="122" t="str">
        <f>VLOOKUP(A230,'Article Matrix'!$B$2:$I$84,8,FALSE)</f>
        <v>Lower middle income</v>
      </c>
      <c r="AI230" s="103" t="str">
        <f t="shared" si="6"/>
        <v>Lower Middle Income</v>
      </c>
      <c r="AJ230" s="79" t="str">
        <f t="shared" si="7"/>
        <v>Per Person</v>
      </c>
    </row>
    <row r="231" spans="1:36">
      <c r="A231" s="103" t="s">
        <v>819</v>
      </c>
      <c r="B231" s="103" t="s">
        <v>1507</v>
      </c>
      <c r="C231" s="103" t="s">
        <v>761</v>
      </c>
      <c r="D231" s="103">
        <v>2002</v>
      </c>
      <c r="E231" s="79" t="s">
        <v>759</v>
      </c>
      <c r="F231" s="103" t="s">
        <v>239</v>
      </c>
      <c r="G231" s="79" t="s">
        <v>1832</v>
      </c>
      <c r="H231" s="79" t="s">
        <v>1829</v>
      </c>
      <c r="I231" s="103" t="s">
        <v>863</v>
      </c>
      <c r="J231" s="103" t="s">
        <v>935</v>
      </c>
      <c r="K231" s="103" t="s">
        <v>834</v>
      </c>
      <c r="L231" s="105">
        <v>3.7</v>
      </c>
      <c r="N231" s="103" t="s">
        <v>840</v>
      </c>
      <c r="O231" s="111" t="s">
        <v>572</v>
      </c>
      <c r="P231" s="79">
        <v>2001</v>
      </c>
      <c r="Q231" s="103">
        <v>1</v>
      </c>
      <c r="R231" s="103">
        <v>3.7</v>
      </c>
      <c r="T231" s="103">
        <v>2299.63315583333</v>
      </c>
      <c r="U231" s="103">
        <v>8508.6426765833221</v>
      </c>
      <c r="W231" s="103">
        <v>133.93318359086501</v>
      </c>
      <c r="X231" s="103">
        <v>73.071113827718094</v>
      </c>
      <c r="Z231" s="103">
        <v>15595.623797370148</v>
      </c>
      <c r="AB231" s="103">
        <v>1796.8959123110001</v>
      </c>
      <c r="AC231" s="111">
        <v>8.6792026686245336</v>
      </c>
      <c r="AD231" s="103" t="s">
        <v>1844</v>
      </c>
      <c r="AG231" s="122" t="str">
        <f>VLOOKUP(A231,'Article Matrix'!$B$2:$I$84,7,FALSE)</f>
        <v>Latin America &amp; Caribbean</v>
      </c>
      <c r="AH231" s="122" t="str">
        <f>VLOOKUP(A231,'Article Matrix'!$B$2:$I$84,8,FALSE)</f>
        <v>Upper middle income</v>
      </c>
      <c r="AI231" s="103" t="str">
        <f t="shared" si="6"/>
        <v>Upper Middle Income</v>
      </c>
      <c r="AJ231" s="79" t="str">
        <f t="shared" si="7"/>
        <v>Per Person Protected</v>
      </c>
    </row>
    <row r="232" spans="1:36">
      <c r="A232" s="103" t="s">
        <v>818</v>
      </c>
      <c r="B232" s="103" t="s">
        <v>1492</v>
      </c>
      <c r="C232" s="103" t="s">
        <v>760</v>
      </c>
      <c r="D232" s="103">
        <v>2007</v>
      </c>
      <c r="E232" s="79" t="s">
        <v>758</v>
      </c>
      <c r="F232" s="103" t="s">
        <v>475</v>
      </c>
      <c r="G232" s="103" t="s">
        <v>1832</v>
      </c>
      <c r="H232" s="79" t="s">
        <v>1829</v>
      </c>
      <c r="I232" s="103" t="s">
        <v>863</v>
      </c>
      <c r="J232" s="103" t="s">
        <v>933</v>
      </c>
      <c r="K232" s="103" t="s">
        <v>834</v>
      </c>
      <c r="L232" s="105">
        <v>3.72</v>
      </c>
      <c r="N232" s="103" t="s">
        <v>837</v>
      </c>
      <c r="O232" s="111" t="s">
        <v>572</v>
      </c>
      <c r="P232" s="79">
        <v>2005</v>
      </c>
      <c r="Q232" s="103">
        <v>1</v>
      </c>
      <c r="R232" s="103">
        <v>3.72</v>
      </c>
      <c r="T232" s="103">
        <v>527.46814284000004</v>
      </c>
      <c r="U232" s="103">
        <v>1962.1814913648002</v>
      </c>
      <c r="W232" s="103">
        <v>120.095973490285</v>
      </c>
      <c r="X232" s="103">
        <v>98.324063774564394</v>
      </c>
      <c r="Z232" s="103">
        <v>2396.6675839433278</v>
      </c>
      <c r="AB232" s="103">
        <v>510.52713590196998</v>
      </c>
      <c r="AC232" s="111">
        <v>4.694495973674413</v>
      </c>
      <c r="AD232" s="103" t="s">
        <v>1845</v>
      </c>
      <c r="AG232" s="122" t="str">
        <f>VLOOKUP(A232,'Article Matrix'!$B$2:$I$84,7,FALSE)</f>
        <v>Multiple</v>
      </c>
      <c r="AH232" s="122" t="str">
        <f>VLOOKUP(A232,'Article Matrix'!$B$2:$I$84,8,FALSE)</f>
        <v>Multiple</v>
      </c>
      <c r="AI232" s="103" t="str">
        <f t="shared" si="6"/>
        <v>Multiple</v>
      </c>
      <c r="AJ232" s="79" t="str">
        <f t="shared" si="7"/>
        <v>Per Net Distributed</v>
      </c>
    </row>
    <row r="233" spans="1:36">
      <c r="A233" s="103" t="s">
        <v>975</v>
      </c>
      <c r="B233" s="103" t="s">
        <v>1570</v>
      </c>
      <c r="C233" s="103" t="s">
        <v>980</v>
      </c>
      <c r="D233" s="103">
        <v>2009</v>
      </c>
      <c r="E233" s="79" t="s">
        <v>978</v>
      </c>
      <c r="F233" s="79" t="s">
        <v>524</v>
      </c>
      <c r="G233" s="103" t="s">
        <v>1832</v>
      </c>
      <c r="H233" s="79" t="s">
        <v>1829</v>
      </c>
      <c r="I233" s="103" t="s">
        <v>863</v>
      </c>
      <c r="J233" s="103" t="s">
        <v>983</v>
      </c>
      <c r="K233" s="103" t="s">
        <v>851</v>
      </c>
      <c r="L233" s="105">
        <v>3.74</v>
      </c>
      <c r="N233" s="103" t="s">
        <v>837</v>
      </c>
      <c r="O233" s="111" t="s">
        <v>572</v>
      </c>
      <c r="P233" s="79">
        <v>2006</v>
      </c>
      <c r="Q233" s="103">
        <v>1</v>
      </c>
      <c r="R233" s="103">
        <v>3.74</v>
      </c>
      <c r="T233" s="103">
        <v>1251.89997292515</v>
      </c>
      <c r="U233" s="79">
        <v>4682.1058987400611</v>
      </c>
      <c r="W233" s="103">
        <v>197.07182063634701</v>
      </c>
      <c r="X233" s="103">
        <v>100</v>
      </c>
      <c r="Z233" s="103">
        <v>9227.1113387688365</v>
      </c>
      <c r="AB233" s="103">
        <v>1583.00278737484</v>
      </c>
      <c r="AC233" s="111">
        <v>5.8288661348919941</v>
      </c>
      <c r="AD233" s="103" t="s">
        <v>1845</v>
      </c>
      <c r="AG233" s="122" t="str">
        <f>VLOOKUP(A233,'Article Matrix'!$B$2:$I$84,7,FALSE)</f>
        <v>Sub-Saharan Africa</v>
      </c>
      <c r="AH233" s="122" t="str">
        <f>VLOOKUP(A233,'Article Matrix'!$B$2:$I$84,8,FALSE)</f>
        <v>Low income</v>
      </c>
      <c r="AI233" s="103" t="str">
        <f t="shared" si="6"/>
        <v>Low Income</v>
      </c>
      <c r="AJ233" s="79" t="str">
        <f t="shared" si="7"/>
        <v>Per Net Distributed</v>
      </c>
    </row>
    <row r="234" spans="1:36">
      <c r="A234" s="103" t="s">
        <v>824</v>
      </c>
      <c r="B234" s="103" t="s">
        <v>1535</v>
      </c>
      <c r="C234" s="103" t="s">
        <v>770</v>
      </c>
      <c r="D234" s="103">
        <v>2010</v>
      </c>
      <c r="E234" s="79" t="s">
        <v>766</v>
      </c>
      <c r="F234" s="103" t="s">
        <v>433</v>
      </c>
      <c r="H234" s="103" t="s">
        <v>832</v>
      </c>
      <c r="I234" s="103" t="s">
        <v>867</v>
      </c>
      <c r="J234" s="113" t="s">
        <v>946</v>
      </c>
      <c r="K234" s="103" t="s">
        <v>834</v>
      </c>
      <c r="L234" s="105">
        <v>3.74</v>
      </c>
      <c r="N234" s="103" t="s">
        <v>848</v>
      </c>
      <c r="O234" s="111" t="s">
        <v>572</v>
      </c>
      <c r="P234" s="79">
        <v>2009</v>
      </c>
      <c r="Q234" s="103">
        <v>1</v>
      </c>
      <c r="R234" s="103">
        <v>3.74</v>
      </c>
      <c r="T234" s="103">
        <v>148.90174166666699</v>
      </c>
      <c r="U234" s="103">
        <v>556.89251383333453</v>
      </c>
      <c r="W234" s="103">
        <v>200.79331767776301</v>
      </c>
      <c r="X234" s="103">
        <v>127.27167227573401</v>
      </c>
      <c r="Z234" s="103">
        <v>878.59531852654663</v>
      </c>
      <c r="AB234" s="103">
        <v>156.80968562314899</v>
      </c>
      <c r="AC234" s="111">
        <v>5.6029403734538459</v>
      </c>
      <c r="AD234" s="103" t="s">
        <v>1835</v>
      </c>
      <c r="AG234" s="122" t="str">
        <f>VLOOKUP(A234,'Article Matrix'!$B$2:$I$84,7,FALSE)</f>
        <v>Sub-Saharan Africa</v>
      </c>
      <c r="AH234" s="122" t="str">
        <f>VLOOKUP(A234,'Article Matrix'!$B$2:$I$84,8,FALSE)</f>
        <v>Lower middle income</v>
      </c>
      <c r="AI234" s="103" t="str">
        <f t="shared" si="6"/>
        <v>Lower Middle Income</v>
      </c>
      <c r="AJ234" s="79" t="str">
        <f t="shared" si="7"/>
        <v>Per Person</v>
      </c>
    </row>
    <row r="235" spans="1:36">
      <c r="A235" s="103" t="s">
        <v>824</v>
      </c>
      <c r="B235" s="103" t="s">
        <v>1536</v>
      </c>
      <c r="C235" s="103" t="s">
        <v>770</v>
      </c>
      <c r="D235" s="103">
        <v>2010</v>
      </c>
      <c r="E235" s="79" t="s">
        <v>766</v>
      </c>
      <c r="F235" s="103" t="s">
        <v>433</v>
      </c>
      <c r="H235" s="103" t="s">
        <v>832</v>
      </c>
      <c r="I235" s="103" t="s">
        <v>867</v>
      </c>
      <c r="J235" s="113" t="s">
        <v>947</v>
      </c>
      <c r="K235" s="103" t="s">
        <v>834</v>
      </c>
      <c r="L235" s="105">
        <v>3.74</v>
      </c>
      <c r="N235" s="103" t="s">
        <v>848</v>
      </c>
      <c r="O235" s="111" t="s">
        <v>572</v>
      </c>
      <c r="P235" s="79">
        <v>2009</v>
      </c>
      <c r="Q235" s="103">
        <v>1</v>
      </c>
      <c r="R235" s="103">
        <v>3.74</v>
      </c>
      <c r="T235" s="103">
        <v>148.90174166666699</v>
      </c>
      <c r="U235" s="103">
        <v>556.89251383333453</v>
      </c>
      <c r="W235" s="103">
        <v>200.79331767776301</v>
      </c>
      <c r="X235" s="103">
        <v>127.27167227573401</v>
      </c>
      <c r="Z235" s="103">
        <v>878.59531852654663</v>
      </c>
      <c r="AB235" s="103">
        <v>156.80968562314899</v>
      </c>
      <c r="AC235" s="111">
        <v>5.6029403734538459</v>
      </c>
      <c r="AD235" s="103" t="s">
        <v>1835</v>
      </c>
      <c r="AG235" s="122" t="str">
        <f>VLOOKUP(A235,'Article Matrix'!$B$2:$I$84,7,FALSE)</f>
        <v>Sub-Saharan Africa</v>
      </c>
      <c r="AH235" s="122" t="str">
        <f>VLOOKUP(A235,'Article Matrix'!$B$2:$I$84,8,FALSE)</f>
        <v>Lower middle income</v>
      </c>
      <c r="AI235" s="103" t="str">
        <f t="shared" si="6"/>
        <v>Lower Middle Income</v>
      </c>
      <c r="AJ235" s="79" t="str">
        <f t="shared" si="7"/>
        <v>Per Person</v>
      </c>
    </row>
    <row r="236" spans="1:36">
      <c r="A236" s="103" t="s">
        <v>824</v>
      </c>
      <c r="B236" s="103" t="s">
        <v>1537</v>
      </c>
      <c r="C236" s="103" t="s">
        <v>770</v>
      </c>
      <c r="D236" s="103">
        <v>2010</v>
      </c>
      <c r="E236" s="79" t="s">
        <v>766</v>
      </c>
      <c r="F236" s="103" t="s">
        <v>433</v>
      </c>
      <c r="H236" s="103" t="s">
        <v>832</v>
      </c>
      <c r="I236" s="103" t="s">
        <v>867</v>
      </c>
      <c r="J236" s="113" t="s">
        <v>946</v>
      </c>
      <c r="K236" s="103" t="s">
        <v>834</v>
      </c>
      <c r="L236" s="105">
        <v>3.74</v>
      </c>
      <c r="N236" s="103" t="s">
        <v>848</v>
      </c>
      <c r="O236" s="111" t="s">
        <v>572</v>
      </c>
      <c r="P236" s="79">
        <v>2009</v>
      </c>
      <c r="Q236" s="103">
        <v>1</v>
      </c>
      <c r="R236" s="103">
        <v>3.74</v>
      </c>
      <c r="T236" s="103">
        <v>148.90174166666699</v>
      </c>
      <c r="U236" s="103">
        <v>556.89251383333453</v>
      </c>
      <c r="W236" s="103">
        <v>200.79331767776301</v>
      </c>
      <c r="X236" s="103">
        <v>127.27167227573401</v>
      </c>
      <c r="Z236" s="103">
        <v>878.59531852654663</v>
      </c>
      <c r="AB236" s="103">
        <v>156.80968562314899</v>
      </c>
      <c r="AC236" s="111">
        <v>5.6029403734538459</v>
      </c>
      <c r="AD236" s="103" t="s">
        <v>1835</v>
      </c>
      <c r="AG236" s="122" t="str">
        <f>VLOOKUP(A236,'Article Matrix'!$B$2:$I$84,7,FALSE)</f>
        <v>Sub-Saharan Africa</v>
      </c>
      <c r="AH236" s="122" t="str">
        <f>VLOOKUP(A236,'Article Matrix'!$B$2:$I$84,8,FALSE)</f>
        <v>Lower middle income</v>
      </c>
      <c r="AI236" s="103" t="str">
        <f t="shared" si="6"/>
        <v>Lower Middle Income</v>
      </c>
      <c r="AJ236" s="79" t="str">
        <f t="shared" si="7"/>
        <v>Per Person</v>
      </c>
    </row>
    <row r="237" spans="1:36">
      <c r="A237" s="103" t="s">
        <v>822</v>
      </c>
      <c r="B237" s="103" t="s">
        <v>1526</v>
      </c>
      <c r="C237" s="103" t="s">
        <v>768</v>
      </c>
      <c r="D237" s="103">
        <v>2011</v>
      </c>
      <c r="E237" s="79" t="s">
        <v>764</v>
      </c>
      <c r="F237" s="103" t="s">
        <v>446</v>
      </c>
      <c r="H237" s="103" t="s">
        <v>950</v>
      </c>
      <c r="I237" s="103" t="s">
        <v>1298</v>
      </c>
      <c r="J237" s="104" t="s">
        <v>940</v>
      </c>
      <c r="K237" s="103" t="s">
        <v>834</v>
      </c>
      <c r="L237" s="107">
        <v>3.69</v>
      </c>
      <c r="N237" s="103" t="s">
        <v>846</v>
      </c>
      <c r="O237" s="111" t="s">
        <v>572</v>
      </c>
      <c r="P237" s="79">
        <v>2008</v>
      </c>
      <c r="Q237" s="103">
        <v>1</v>
      </c>
      <c r="R237" s="103">
        <v>3.69</v>
      </c>
      <c r="T237" s="103">
        <v>2.7000883333333299</v>
      </c>
      <c r="U237" s="103">
        <v>9.9633259499999873</v>
      </c>
      <c r="W237" s="103">
        <v>143.77885974556301</v>
      </c>
      <c r="X237" s="103">
        <v>103.301397832574</v>
      </c>
      <c r="Z237" s="103">
        <v>13.867340369257441</v>
      </c>
      <c r="AB237" s="103">
        <v>2.0836483390254799</v>
      </c>
      <c r="AC237" s="111">
        <v>6.6553170751179547</v>
      </c>
      <c r="AD237" s="103" t="s">
        <v>1848</v>
      </c>
      <c r="AG237" s="122" t="str">
        <f>VLOOKUP(A237,'Article Matrix'!$B$2:$I$84,7,FALSE)</f>
        <v>East Asia &amp; Pacific</v>
      </c>
      <c r="AH237" s="122" t="str">
        <f>VLOOKUP(A237,'Article Matrix'!$B$2:$I$84,8,FALSE)</f>
        <v>Lower middle income</v>
      </c>
      <c r="AI237" s="103" t="str">
        <f t="shared" si="6"/>
        <v>Lower Middle Income</v>
      </c>
      <c r="AJ237" s="79" t="str">
        <f t="shared" si="7"/>
        <v>Per Patient Treated</v>
      </c>
    </row>
    <row r="238" spans="1:36">
      <c r="A238" s="103" t="s">
        <v>826</v>
      </c>
      <c r="B238" s="103" t="s">
        <v>1553</v>
      </c>
      <c r="C238" s="103" t="s">
        <v>956</v>
      </c>
      <c r="D238" s="103">
        <v>2011</v>
      </c>
      <c r="E238" s="79" t="s">
        <v>955</v>
      </c>
      <c r="F238" s="103" t="s">
        <v>42</v>
      </c>
      <c r="G238" s="103" t="s">
        <v>1833</v>
      </c>
      <c r="H238" s="103" t="s">
        <v>850</v>
      </c>
      <c r="I238" s="103" t="s">
        <v>1309</v>
      </c>
      <c r="J238" s="103" t="s">
        <v>958</v>
      </c>
      <c r="K238" s="103" t="s">
        <v>851</v>
      </c>
      <c r="L238" s="105">
        <v>5.27</v>
      </c>
      <c r="N238" s="103" t="s">
        <v>842</v>
      </c>
      <c r="O238" s="111" t="s">
        <v>572</v>
      </c>
      <c r="P238" s="79">
        <v>2008</v>
      </c>
      <c r="Q238" s="103">
        <v>1</v>
      </c>
      <c r="R238" s="103">
        <v>5.27</v>
      </c>
      <c r="T238" s="103">
        <v>1.05785833333333</v>
      </c>
      <c r="U238" s="103">
        <v>5.5749134166666483</v>
      </c>
      <c r="W238" s="103">
        <v>224.242068249619</v>
      </c>
      <c r="X238" s="103">
        <v>122.81939354868599</v>
      </c>
      <c r="Z238" s="103">
        <v>10.178605175821223</v>
      </c>
      <c r="AB238" s="103">
        <v>1.7958166666666699</v>
      </c>
      <c r="AC238" s="111">
        <v>5.667953396776511</v>
      </c>
      <c r="AD238" s="103" t="s">
        <v>1841</v>
      </c>
      <c r="AG238" s="122" t="str">
        <f>VLOOKUP(A238,'Article Matrix'!$B$2:$I$84,7,FALSE)</f>
        <v>Sub-Saharan Africa</v>
      </c>
      <c r="AH238" s="122" t="str">
        <f>VLOOKUP(A238,'Article Matrix'!$B$2:$I$84,8,FALSE)</f>
        <v>Lower middle income</v>
      </c>
      <c r="AI238" s="103" t="str">
        <f t="shared" si="6"/>
        <v>Lower Middle Income</v>
      </c>
      <c r="AJ238" s="79" t="str">
        <f t="shared" si="7"/>
        <v>Per Person Treated (Compliant)</v>
      </c>
    </row>
    <row r="239" spans="1:36">
      <c r="A239" s="103" t="s">
        <v>976</v>
      </c>
      <c r="B239" s="103" t="s">
        <v>1592</v>
      </c>
      <c r="C239" s="103" t="s">
        <v>980</v>
      </c>
      <c r="D239" s="103">
        <v>2009</v>
      </c>
      <c r="E239" s="79" t="s">
        <v>979</v>
      </c>
      <c r="F239" s="79" t="s">
        <v>349</v>
      </c>
      <c r="G239" s="103" t="s">
        <v>1832</v>
      </c>
      <c r="H239" s="79" t="s">
        <v>1829</v>
      </c>
      <c r="I239" s="103" t="s">
        <v>863</v>
      </c>
      <c r="J239" s="103" t="s">
        <v>986</v>
      </c>
      <c r="K239" s="103" t="s">
        <v>851</v>
      </c>
      <c r="L239" s="105">
        <v>3.81</v>
      </c>
      <c r="N239" s="103" t="s">
        <v>837</v>
      </c>
      <c r="O239" s="111" t="s">
        <v>572</v>
      </c>
      <c r="P239" s="79">
        <v>2008</v>
      </c>
      <c r="Q239" s="103">
        <v>1</v>
      </c>
      <c r="R239" s="103">
        <v>3.81</v>
      </c>
      <c r="T239" s="103">
        <v>69.175319816225993</v>
      </c>
      <c r="U239" s="79">
        <v>263.55796849982102</v>
      </c>
      <c r="W239" s="103">
        <v>224.602657227321</v>
      </c>
      <c r="X239" s="103">
        <v>125.623137048624</v>
      </c>
      <c r="Z239" s="103">
        <v>471.21749583105765</v>
      </c>
      <c r="AB239" s="103">
        <v>84.529601757352907</v>
      </c>
      <c r="AC239" s="111">
        <v>5.5745855420414099</v>
      </c>
      <c r="AD239" s="103" t="s">
        <v>1845</v>
      </c>
      <c r="AG239" s="122" t="str">
        <f>VLOOKUP(A239,'Article Matrix'!$B$2:$I$84,7,FALSE)</f>
        <v>Sub-Saharan Africa</v>
      </c>
      <c r="AH239" s="122" t="str">
        <f>VLOOKUP(A239,'Article Matrix'!$B$2:$I$84,8,FALSE)</f>
        <v>Low income</v>
      </c>
      <c r="AI239" s="103" t="str">
        <f t="shared" si="6"/>
        <v>Low Income</v>
      </c>
      <c r="AJ239" s="79" t="str">
        <f t="shared" si="7"/>
        <v>Per Net Distributed</v>
      </c>
    </row>
    <row r="240" spans="1:36">
      <c r="A240" s="103" t="s">
        <v>815</v>
      </c>
      <c r="B240" s="103" t="s">
        <v>1488</v>
      </c>
      <c r="C240" s="103" t="s">
        <v>743</v>
      </c>
      <c r="D240" s="103">
        <v>2001</v>
      </c>
      <c r="E240" s="79" t="s">
        <v>719</v>
      </c>
      <c r="F240" s="103" t="s">
        <v>494</v>
      </c>
      <c r="G240" s="79" t="s">
        <v>1832</v>
      </c>
      <c r="H240" s="79" t="s">
        <v>1829</v>
      </c>
      <c r="I240" s="103" t="s">
        <v>863</v>
      </c>
      <c r="J240" s="103" t="s">
        <v>968</v>
      </c>
      <c r="K240" s="103" t="s">
        <v>851</v>
      </c>
      <c r="L240" s="105">
        <v>3.81</v>
      </c>
      <c r="N240" s="103" t="s">
        <v>839</v>
      </c>
      <c r="O240" s="111" t="s">
        <v>572</v>
      </c>
      <c r="P240" s="79">
        <v>1999</v>
      </c>
      <c r="Q240" s="103">
        <v>1</v>
      </c>
      <c r="R240" s="103">
        <v>3.81</v>
      </c>
      <c r="T240" s="103">
        <v>6.1094841666666699</v>
      </c>
      <c r="U240" s="103">
        <v>23.277134675000013</v>
      </c>
      <c r="W240" s="103">
        <v>154.94821944281301</v>
      </c>
      <c r="X240" s="103">
        <v>70.483692467938297</v>
      </c>
      <c r="Z240" s="103">
        <v>51.171419165680867</v>
      </c>
      <c r="AB240" s="103">
        <v>8.2099686265933105</v>
      </c>
      <c r="AC240" s="111">
        <v>6.2328397942872797</v>
      </c>
      <c r="AD240" s="103" t="s">
        <v>1846</v>
      </c>
      <c r="AG240" s="122" t="str">
        <f>VLOOKUP(A240,'Article Matrix'!$B$2:$I$84,7,FALSE)</f>
        <v>Sub-Saharan Africa</v>
      </c>
      <c r="AH240" s="122" t="str">
        <f>VLOOKUP(A240,'Article Matrix'!$B$2:$I$84,8,FALSE)</f>
        <v>Upper middle income</v>
      </c>
      <c r="AI240" s="103" t="str">
        <f t="shared" si="6"/>
        <v>Upper Middle Income</v>
      </c>
      <c r="AJ240" s="79" t="str">
        <f t="shared" si="7"/>
        <v>Per Treated Net Year</v>
      </c>
    </row>
    <row r="241" spans="1:36">
      <c r="A241" s="103" t="s">
        <v>821</v>
      </c>
      <c r="B241" s="103" t="s">
        <v>1520</v>
      </c>
      <c r="C241" s="103" t="s">
        <v>729</v>
      </c>
      <c r="D241" s="103">
        <v>2011</v>
      </c>
      <c r="E241" s="79" t="s">
        <v>763</v>
      </c>
      <c r="F241" s="103" t="s">
        <v>568</v>
      </c>
      <c r="H241" s="103" t="s">
        <v>1264</v>
      </c>
      <c r="I241" s="103" t="s">
        <v>868</v>
      </c>
      <c r="J241" s="103" t="s">
        <v>936</v>
      </c>
      <c r="K241" s="103" t="s">
        <v>834</v>
      </c>
      <c r="L241" s="105">
        <v>4.22</v>
      </c>
      <c r="N241" s="103" t="s">
        <v>848</v>
      </c>
      <c r="O241" s="111" t="s">
        <v>572</v>
      </c>
      <c r="P241" s="79">
        <v>2009</v>
      </c>
      <c r="Q241" s="103">
        <v>1</v>
      </c>
      <c r="R241" s="103">
        <v>4.22</v>
      </c>
      <c r="T241" s="103">
        <v>5.0461092452123504</v>
      </c>
      <c r="U241" s="103">
        <v>21.294581014796119</v>
      </c>
      <c r="W241" s="103">
        <v>189.33530292592201</v>
      </c>
      <c r="X241" s="103">
        <v>135.65228854306099</v>
      </c>
      <c r="Z241" s="103">
        <v>29.721695007284492</v>
      </c>
      <c r="AB241" s="103">
        <v>5.1472526651441299</v>
      </c>
      <c r="AC241" s="111">
        <v>5.7742832809728109</v>
      </c>
      <c r="AD241" s="103" t="s">
        <v>1835</v>
      </c>
      <c r="AG241" s="122" t="str">
        <f>VLOOKUP(A241,'Article Matrix'!$B$2:$I$84,7,FALSE)</f>
        <v>Sub-Saharan Africa</v>
      </c>
      <c r="AH241" s="122" t="str">
        <f>VLOOKUP(A241,'Article Matrix'!$B$2:$I$84,8,FALSE)</f>
        <v>Lower middle income</v>
      </c>
      <c r="AI241" s="103" t="str">
        <f t="shared" si="6"/>
        <v>Lower Middle Income</v>
      </c>
      <c r="AJ241" s="79" t="str">
        <f t="shared" si="7"/>
        <v>Per Person</v>
      </c>
    </row>
    <row r="242" spans="1:36">
      <c r="A242" s="103" t="s">
        <v>811</v>
      </c>
      <c r="B242" s="103" t="s">
        <v>1462</v>
      </c>
      <c r="C242" s="103" t="s">
        <v>753</v>
      </c>
      <c r="D242" s="103">
        <v>2002</v>
      </c>
      <c r="E242" s="79" t="s">
        <v>715</v>
      </c>
      <c r="F242" s="103" t="s">
        <v>349</v>
      </c>
      <c r="G242" s="103" t="s">
        <v>1832</v>
      </c>
      <c r="H242" s="79" t="s">
        <v>1829</v>
      </c>
      <c r="I242" s="103" t="s">
        <v>863</v>
      </c>
      <c r="J242" s="103" t="s">
        <v>924</v>
      </c>
      <c r="K242" s="103" t="s">
        <v>834</v>
      </c>
      <c r="L242" s="105">
        <v>3.81</v>
      </c>
      <c r="N242" s="103" t="s">
        <v>837</v>
      </c>
      <c r="O242" s="111" t="s">
        <v>572</v>
      </c>
      <c r="P242" s="79">
        <v>2001</v>
      </c>
      <c r="Q242" s="103">
        <v>1</v>
      </c>
      <c r="R242" s="103">
        <v>3.81</v>
      </c>
      <c r="T242" s="103">
        <v>78.563194999999993</v>
      </c>
      <c r="U242" s="103">
        <v>299.32577294999999</v>
      </c>
      <c r="W242" s="103">
        <v>224.602657227321</v>
      </c>
      <c r="X242" s="103">
        <v>68.593523619685499</v>
      </c>
      <c r="Z242" s="103">
        <v>980.11241343924428</v>
      </c>
      <c r="AB242" s="103">
        <v>84.529601757352907</v>
      </c>
      <c r="AC242" s="111">
        <v>11.594901585514545</v>
      </c>
      <c r="AD242" s="103" t="s">
        <v>1845</v>
      </c>
      <c r="AG242" s="122" t="str">
        <f>VLOOKUP(A242,'Article Matrix'!$B$2:$I$84,7,FALSE)</f>
        <v>Sub-Saharan Africa</v>
      </c>
      <c r="AH242" s="122" t="str">
        <f>VLOOKUP(A242,'Article Matrix'!$B$2:$I$84,8,FALSE)</f>
        <v>Low income</v>
      </c>
      <c r="AI242" s="103" t="str">
        <f t="shared" si="6"/>
        <v>Low Income</v>
      </c>
      <c r="AJ242" s="79" t="str">
        <f t="shared" si="7"/>
        <v>Per Net Distributed</v>
      </c>
    </row>
    <row r="243" spans="1:36">
      <c r="A243" s="103" t="s">
        <v>976</v>
      </c>
      <c r="B243" s="103" t="s">
        <v>1588</v>
      </c>
      <c r="C243" s="103" t="s">
        <v>980</v>
      </c>
      <c r="D243" s="103">
        <v>2009</v>
      </c>
      <c r="E243" s="79" t="s">
        <v>979</v>
      </c>
      <c r="F243" s="79" t="s">
        <v>349</v>
      </c>
      <c r="G243" s="103" t="s">
        <v>1832</v>
      </c>
      <c r="H243" s="79" t="s">
        <v>1829</v>
      </c>
      <c r="I243" s="103" t="s">
        <v>863</v>
      </c>
      <c r="J243" s="103" t="s">
        <v>987</v>
      </c>
      <c r="K243" s="103" t="s">
        <v>851</v>
      </c>
      <c r="L243" s="105">
        <v>3.88</v>
      </c>
      <c r="N243" s="103" t="s">
        <v>837</v>
      </c>
      <c r="O243" s="111" t="s">
        <v>572</v>
      </c>
      <c r="P243" s="79">
        <v>2007</v>
      </c>
      <c r="Q243" s="103">
        <v>1</v>
      </c>
      <c r="R243" s="103">
        <v>3.88</v>
      </c>
      <c r="T243" s="103">
        <v>67.317638124285693</v>
      </c>
      <c r="U243" s="79">
        <v>261.19243592222847</v>
      </c>
      <c r="W243" s="103">
        <v>224.602657227321</v>
      </c>
      <c r="X243" s="103">
        <v>114.453734208171</v>
      </c>
      <c r="Z243" s="103">
        <v>512.56095366105717</v>
      </c>
      <c r="AB243" s="103">
        <v>84.529601757352907</v>
      </c>
      <c r="AC243" s="111">
        <v>6.0636858923385555</v>
      </c>
      <c r="AD243" s="103" t="s">
        <v>1845</v>
      </c>
      <c r="AG243" s="122" t="str">
        <f>VLOOKUP(A243,'Article Matrix'!$B$2:$I$84,7,FALSE)</f>
        <v>Sub-Saharan Africa</v>
      </c>
      <c r="AH243" s="122" t="str">
        <f>VLOOKUP(A243,'Article Matrix'!$B$2:$I$84,8,FALSE)</f>
        <v>Low income</v>
      </c>
      <c r="AI243" s="103" t="str">
        <f t="shared" si="6"/>
        <v>Low Income</v>
      </c>
      <c r="AJ243" s="79" t="str">
        <f t="shared" si="7"/>
        <v>Per Net Distributed</v>
      </c>
    </row>
    <row r="244" spans="1:36">
      <c r="A244" s="103" t="s">
        <v>804</v>
      </c>
      <c r="B244" s="103" t="s">
        <v>1441</v>
      </c>
      <c r="C244" s="103" t="s">
        <v>723</v>
      </c>
      <c r="D244" s="103">
        <v>2004</v>
      </c>
      <c r="E244" s="79" t="s">
        <v>708</v>
      </c>
      <c r="F244" s="103" t="s">
        <v>416</v>
      </c>
      <c r="G244" s="79" t="s">
        <v>1832</v>
      </c>
      <c r="H244" s="79" t="s">
        <v>1829</v>
      </c>
      <c r="I244" s="103" t="s">
        <v>880</v>
      </c>
      <c r="J244" s="103" t="s">
        <v>914</v>
      </c>
      <c r="K244" s="103" t="s">
        <v>834</v>
      </c>
      <c r="L244" s="105">
        <v>3.13</v>
      </c>
      <c r="N244" s="103" t="s">
        <v>840</v>
      </c>
      <c r="O244" s="111" t="s">
        <v>572</v>
      </c>
      <c r="P244" s="79">
        <v>2000</v>
      </c>
      <c r="Q244" s="103">
        <v>1</v>
      </c>
      <c r="R244" s="103">
        <v>3.13</v>
      </c>
      <c r="T244" s="103">
        <v>15.22725</v>
      </c>
      <c r="U244" s="103">
        <v>47.661292499999995</v>
      </c>
      <c r="W244" s="103">
        <v>177.152770239912</v>
      </c>
      <c r="X244" s="103">
        <v>50.865658917270501</v>
      </c>
      <c r="Z244" s="103">
        <v>165.99273811280486</v>
      </c>
      <c r="AB244" s="103">
        <v>28.3729844798921</v>
      </c>
      <c r="AC244" s="111">
        <v>5.8503799003042385</v>
      </c>
      <c r="AD244" s="103" t="s">
        <v>1844</v>
      </c>
      <c r="AG244" s="122" t="str">
        <f>VLOOKUP(A244,'Article Matrix'!$B$2:$I$84,7,FALSE)</f>
        <v>Sub-Saharan Africa</v>
      </c>
      <c r="AH244" s="122" t="str">
        <f>VLOOKUP(A244,'Article Matrix'!$B$2:$I$84,8,FALSE)</f>
        <v>Low income</v>
      </c>
      <c r="AI244" s="103" t="str">
        <f t="shared" si="6"/>
        <v>Low Income</v>
      </c>
      <c r="AJ244" s="79" t="str">
        <f t="shared" si="7"/>
        <v>Per Person Protected</v>
      </c>
    </row>
    <row r="245" spans="1:36">
      <c r="A245" s="103" t="s">
        <v>976</v>
      </c>
      <c r="B245" s="103" t="s">
        <v>1594</v>
      </c>
      <c r="C245" s="103" t="s">
        <v>980</v>
      </c>
      <c r="D245" s="103">
        <v>2009</v>
      </c>
      <c r="E245" s="79" t="s">
        <v>979</v>
      </c>
      <c r="F245" s="79" t="s">
        <v>349</v>
      </c>
      <c r="G245" s="103" t="s">
        <v>1832</v>
      </c>
      <c r="H245" s="79" t="s">
        <v>1829</v>
      </c>
      <c r="I245" s="103" t="s">
        <v>863</v>
      </c>
      <c r="J245" s="103" t="s">
        <v>987</v>
      </c>
      <c r="K245" s="103" t="s">
        <v>851</v>
      </c>
      <c r="L245" s="105">
        <v>3.9</v>
      </c>
      <c r="N245" s="103" t="s">
        <v>837</v>
      </c>
      <c r="O245" s="111" t="s">
        <v>572</v>
      </c>
      <c r="P245" s="79">
        <v>2008</v>
      </c>
      <c r="Q245" s="103">
        <v>1</v>
      </c>
      <c r="R245" s="103">
        <v>3.9</v>
      </c>
      <c r="T245" s="103">
        <v>69.175319816225993</v>
      </c>
      <c r="U245" s="79">
        <v>269.78374728328134</v>
      </c>
      <c r="W245" s="103">
        <v>224.602657227321</v>
      </c>
      <c r="X245" s="103">
        <v>125.623137048624</v>
      </c>
      <c r="Z245" s="103">
        <v>482.34861777982275</v>
      </c>
      <c r="AB245" s="103">
        <v>84.529601757352907</v>
      </c>
      <c r="AC245" s="111">
        <v>5.7062686650817573</v>
      </c>
      <c r="AD245" s="103" t="s">
        <v>1845</v>
      </c>
      <c r="AG245" s="122" t="str">
        <f>VLOOKUP(A245,'Article Matrix'!$B$2:$I$84,7,FALSE)</f>
        <v>Sub-Saharan Africa</v>
      </c>
      <c r="AH245" s="122" t="str">
        <f>VLOOKUP(A245,'Article Matrix'!$B$2:$I$84,8,FALSE)</f>
        <v>Low income</v>
      </c>
      <c r="AI245" s="103" t="str">
        <f t="shared" si="6"/>
        <v>Low Income</v>
      </c>
      <c r="AJ245" s="79" t="str">
        <f t="shared" si="7"/>
        <v>Per Net Distributed</v>
      </c>
    </row>
    <row r="246" spans="1:36">
      <c r="A246" s="103" t="s">
        <v>780</v>
      </c>
      <c r="B246" s="103" t="s">
        <v>1606</v>
      </c>
      <c r="C246" s="103" t="s">
        <v>730</v>
      </c>
      <c r="D246" s="103">
        <v>2009</v>
      </c>
      <c r="E246" s="79" t="s">
        <v>684</v>
      </c>
      <c r="F246" s="103" t="s">
        <v>280</v>
      </c>
      <c r="G246" s="103" t="s">
        <v>1832</v>
      </c>
      <c r="H246" s="79" t="s">
        <v>1829</v>
      </c>
      <c r="I246" s="103" t="s">
        <v>863</v>
      </c>
      <c r="J246" s="103" t="s">
        <v>865</v>
      </c>
      <c r="K246" s="103" t="s">
        <v>851</v>
      </c>
      <c r="L246" s="105">
        <v>3.98</v>
      </c>
      <c r="N246" s="103" t="s">
        <v>837</v>
      </c>
      <c r="O246" s="111" t="s">
        <v>572</v>
      </c>
      <c r="P246" s="79">
        <v>2005</v>
      </c>
      <c r="Q246" s="103">
        <v>1</v>
      </c>
      <c r="R246" s="103">
        <v>3.98</v>
      </c>
      <c r="T246" s="103">
        <v>8.6664416666666693</v>
      </c>
      <c r="U246" s="103">
        <v>34.492437833333341</v>
      </c>
      <c r="W246" s="103">
        <v>364.73876224138598</v>
      </c>
      <c r="X246" s="103">
        <v>88.538763952343004</v>
      </c>
      <c r="Z246" s="103">
        <v>142.09289265422404</v>
      </c>
      <c r="AB246" s="103">
        <v>17.704761378267399</v>
      </c>
      <c r="AC246" s="102">
        <v>8.0256880970247426</v>
      </c>
      <c r="AD246" s="103" t="s">
        <v>1845</v>
      </c>
      <c r="AF246" s="103" t="s">
        <v>965</v>
      </c>
      <c r="AG246" s="122" t="str">
        <f>VLOOKUP(A246,'Article Matrix'!$B$2:$I$84,7,FALSE)</f>
        <v>Sub-Saharan Africa</v>
      </c>
      <c r="AH246" s="122" t="str">
        <f>VLOOKUP(A246,'Article Matrix'!$B$2:$I$84,8,FALSE)</f>
        <v>Low income</v>
      </c>
      <c r="AI246" s="103" t="str">
        <f t="shared" si="6"/>
        <v>Low Income</v>
      </c>
      <c r="AJ246" s="79" t="str">
        <f t="shared" si="7"/>
        <v>Per Net Distributed</v>
      </c>
    </row>
    <row r="247" spans="1:36">
      <c r="A247" s="103" t="s">
        <v>811</v>
      </c>
      <c r="B247" s="103" t="s">
        <v>1463</v>
      </c>
      <c r="C247" s="103" t="s">
        <v>753</v>
      </c>
      <c r="D247" s="103">
        <v>2002</v>
      </c>
      <c r="E247" s="79" t="s">
        <v>715</v>
      </c>
      <c r="F247" s="103" t="s">
        <v>349</v>
      </c>
      <c r="G247" s="103" t="s">
        <v>1832</v>
      </c>
      <c r="H247" s="79" t="s">
        <v>1829</v>
      </c>
      <c r="I247" s="103" t="s">
        <v>863</v>
      </c>
      <c r="J247" s="103" t="s">
        <v>924</v>
      </c>
      <c r="K247" s="103" t="s">
        <v>834</v>
      </c>
      <c r="L247" s="105">
        <v>4</v>
      </c>
      <c r="N247" s="103" t="s">
        <v>837</v>
      </c>
      <c r="O247" s="111" t="s">
        <v>572</v>
      </c>
      <c r="P247" s="79">
        <v>2001</v>
      </c>
      <c r="Q247" s="103">
        <v>1</v>
      </c>
      <c r="R247" s="103">
        <v>4</v>
      </c>
      <c r="T247" s="103">
        <v>78.563194999999993</v>
      </c>
      <c r="U247" s="103">
        <v>314.25277999999997</v>
      </c>
      <c r="W247" s="103">
        <v>224.602657227321</v>
      </c>
      <c r="X247" s="103">
        <v>68.593523619685499</v>
      </c>
      <c r="Z247" s="103">
        <v>1028.9894104349021</v>
      </c>
      <c r="AB247" s="103">
        <v>84.529601757352907</v>
      </c>
      <c r="AC247" s="111">
        <v>12.173125024162252</v>
      </c>
      <c r="AD247" s="103" t="s">
        <v>1845</v>
      </c>
      <c r="AG247" s="122" t="str">
        <f>VLOOKUP(A247,'Article Matrix'!$B$2:$I$84,7,FALSE)</f>
        <v>Sub-Saharan Africa</v>
      </c>
      <c r="AH247" s="122" t="str">
        <f>VLOOKUP(A247,'Article Matrix'!$B$2:$I$84,8,FALSE)</f>
        <v>Low income</v>
      </c>
      <c r="AI247" s="103" t="str">
        <f t="shared" si="6"/>
        <v>Low Income</v>
      </c>
      <c r="AJ247" s="79" t="str">
        <f t="shared" si="7"/>
        <v>Per Net Distributed</v>
      </c>
    </row>
    <row r="248" spans="1:36">
      <c r="A248" s="103" t="s">
        <v>976</v>
      </c>
      <c r="B248" s="103" t="s">
        <v>1579</v>
      </c>
      <c r="C248" s="103" t="s">
        <v>980</v>
      </c>
      <c r="D248" s="103">
        <v>2009</v>
      </c>
      <c r="E248" s="79" t="s">
        <v>979</v>
      </c>
      <c r="F248" s="79" t="s">
        <v>349</v>
      </c>
      <c r="G248" s="103" t="s">
        <v>1832</v>
      </c>
      <c r="H248" s="79" t="s">
        <v>1829</v>
      </c>
      <c r="I248" s="103" t="s">
        <v>863</v>
      </c>
      <c r="J248" s="103" t="s">
        <v>988</v>
      </c>
      <c r="K248" s="103" t="s">
        <v>834</v>
      </c>
      <c r="L248" s="105">
        <v>4.01</v>
      </c>
      <c r="N248" s="103" t="s">
        <v>837</v>
      </c>
      <c r="O248" s="111" t="s">
        <v>572</v>
      </c>
      <c r="P248" s="79">
        <v>2007</v>
      </c>
      <c r="Q248" s="103">
        <v>1</v>
      </c>
      <c r="R248" s="103">
        <v>4.01</v>
      </c>
      <c r="T248" s="103">
        <v>67.317638124285693</v>
      </c>
      <c r="U248" s="79">
        <v>269.94372887838563</v>
      </c>
      <c r="W248" s="103">
        <v>224.602657227321</v>
      </c>
      <c r="X248" s="103">
        <v>114.453734208171</v>
      </c>
      <c r="Z248" s="103">
        <v>529.73438767547407</v>
      </c>
      <c r="AB248" s="103">
        <v>84.529601757352907</v>
      </c>
      <c r="AC248" s="111">
        <v>6.2668506258447447</v>
      </c>
      <c r="AD248" s="103" t="s">
        <v>1845</v>
      </c>
      <c r="AG248" s="122" t="str">
        <f>VLOOKUP(A248,'Article Matrix'!$B$2:$I$84,7,FALSE)</f>
        <v>Sub-Saharan Africa</v>
      </c>
      <c r="AH248" s="122" t="str">
        <f>VLOOKUP(A248,'Article Matrix'!$B$2:$I$84,8,FALSE)</f>
        <v>Low income</v>
      </c>
      <c r="AI248" s="103" t="str">
        <f t="shared" si="6"/>
        <v>Low Income</v>
      </c>
      <c r="AJ248" s="79" t="str">
        <f t="shared" si="7"/>
        <v>Per Net Distributed</v>
      </c>
    </row>
    <row r="249" spans="1:36">
      <c r="A249" s="103" t="s">
        <v>976</v>
      </c>
      <c r="B249" s="103" t="s">
        <v>1580</v>
      </c>
      <c r="C249" s="103" t="s">
        <v>980</v>
      </c>
      <c r="D249" s="103">
        <v>2009</v>
      </c>
      <c r="E249" s="79" t="s">
        <v>979</v>
      </c>
      <c r="F249" s="79" t="s">
        <v>349</v>
      </c>
      <c r="G249" s="103" t="s">
        <v>1832</v>
      </c>
      <c r="H249" s="79" t="s">
        <v>1829</v>
      </c>
      <c r="I249" s="103" t="s">
        <v>863</v>
      </c>
      <c r="J249" s="103" t="s">
        <v>988</v>
      </c>
      <c r="K249" s="103" t="s">
        <v>851</v>
      </c>
      <c r="L249" s="105">
        <v>4.07</v>
      </c>
      <c r="N249" s="103" t="s">
        <v>837</v>
      </c>
      <c r="O249" s="111" t="s">
        <v>572</v>
      </c>
      <c r="P249" s="79">
        <v>2007</v>
      </c>
      <c r="Q249" s="103">
        <v>1</v>
      </c>
      <c r="R249" s="103">
        <v>4.07</v>
      </c>
      <c r="T249" s="103">
        <v>67.317638124285693</v>
      </c>
      <c r="U249" s="79">
        <v>273.98278716584281</v>
      </c>
      <c r="W249" s="103">
        <v>224.602657227321</v>
      </c>
      <c r="X249" s="103">
        <v>114.453734208171</v>
      </c>
      <c r="Z249" s="103">
        <v>537.66058798982033</v>
      </c>
      <c r="AB249" s="103">
        <v>84.529601757352907</v>
      </c>
      <c r="AC249" s="111">
        <v>6.3606189643860622</v>
      </c>
      <c r="AD249" s="103" t="s">
        <v>1845</v>
      </c>
      <c r="AG249" s="122" t="str">
        <f>VLOOKUP(A249,'Article Matrix'!$B$2:$I$84,7,FALSE)</f>
        <v>Sub-Saharan Africa</v>
      </c>
      <c r="AH249" s="122" t="str">
        <f>VLOOKUP(A249,'Article Matrix'!$B$2:$I$84,8,FALSE)</f>
        <v>Low income</v>
      </c>
      <c r="AI249" s="103" t="str">
        <f t="shared" si="6"/>
        <v>Low Income</v>
      </c>
      <c r="AJ249" s="79" t="str">
        <f t="shared" si="7"/>
        <v>Per Net Distributed</v>
      </c>
    </row>
    <row r="250" spans="1:36">
      <c r="A250" s="103" t="s">
        <v>810</v>
      </c>
      <c r="B250" s="103" t="s">
        <v>1460</v>
      </c>
      <c r="C250" s="103" t="s">
        <v>753</v>
      </c>
      <c r="D250" s="103">
        <v>2002</v>
      </c>
      <c r="E250" s="79" t="s">
        <v>714</v>
      </c>
      <c r="F250" s="103" t="s">
        <v>349</v>
      </c>
      <c r="G250" s="103" t="s">
        <v>1832</v>
      </c>
      <c r="H250" s="79" t="s">
        <v>1829</v>
      </c>
      <c r="I250" s="103" t="s">
        <v>863</v>
      </c>
      <c r="J250" s="103" t="s">
        <v>923</v>
      </c>
      <c r="K250" s="103" t="s">
        <v>834</v>
      </c>
      <c r="L250" s="105">
        <v>4.21</v>
      </c>
      <c r="N250" s="103" t="s">
        <v>837</v>
      </c>
      <c r="O250" s="111" t="s">
        <v>572</v>
      </c>
      <c r="P250" s="79">
        <v>2000</v>
      </c>
      <c r="Q250" s="103">
        <v>1</v>
      </c>
      <c r="R250" s="103">
        <v>4.21</v>
      </c>
      <c r="T250" s="103">
        <v>76.175541666666703</v>
      </c>
      <c r="U250" s="103">
        <v>320.6990304166668</v>
      </c>
      <c r="W250" s="103">
        <v>224.602657227321</v>
      </c>
      <c r="X250" s="103">
        <v>62.369074315033899</v>
      </c>
      <c r="Z250" s="103">
        <v>1154.8969612403916</v>
      </c>
      <c r="AB250" s="103">
        <v>84.529601757352907</v>
      </c>
      <c r="AC250" s="111">
        <v>13.662633411613484</v>
      </c>
      <c r="AD250" s="103" t="s">
        <v>1845</v>
      </c>
      <c r="AG250" s="122" t="str">
        <f>VLOOKUP(A250,'Article Matrix'!$B$2:$I$84,7,FALSE)</f>
        <v>Sub-Saharan Africa</v>
      </c>
      <c r="AH250" s="122" t="str">
        <f>VLOOKUP(A250,'Article Matrix'!$B$2:$I$84,8,FALSE)</f>
        <v>Low income</v>
      </c>
      <c r="AI250" s="103" t="str">
        <f t="shared" si="6"/>
        <v>Low Income</v>
      </c>
      <c r="AJ250" s="79" t="str">
        <f t="shared" si="7"/>
        <v>Per Net Distributed</v>
      </c>
    </row>
    <row r="251" spans="1:36">
      <c r="A251" s="103" t="s">
        <v>822</v>
      </c>
      <c r="B251" s="103" t="s">
        <v>1525</v>
      </c>
      <c r="C251" s="103" t="s">
        <v>768</v>
      </c>
      <c r="D251" s="103">
        <v>2011</v>
      </c>
      <c r="E251" s="79" t="s">
        <v>764</v>
      </c>
      <c r="F251" s="103" t="s">
        <v>446</v>
      </c>
      <c r="H251" s="103" t="s">
        <v>950</v>
      </c>
      <c r="I251" s="103" t="s">
        <v>1298</v>
      </c>
      <c r="J251" s="104" t="s">
        <v>939</v>
      </c>
      <c r="K251" s="103" t="s">
        <v>834</v>
      </c>
      <c r="L251" s="107">
        <v>3.9</v>
      </c>
      <c r="N251" s="103" t="s">
        <v>846</v>
      </c>
      <c r="O251" s="111" t="s">
        <v>572</v>
      </c>
      <c r="P251" s="79">
        <v>2008</v>
      </c>
      <c r="Q251" s="103">
        <v>1</v>
      </c>
      <c r="R251" s="103">
        <v>3.9</v>
      </c>
      <c r="T251" s="103">
        <v>2.7000883333333299</v>
      </c>
      <c r="U251" s="103">
        <v>10.530344499999986</v>
      </c>
      <c r="W251" s="103">
        <v>143.77885974556301</v>
      </c>
      <c r="X251" s="103">
        <v>103.301397832574</v>
      </c>
      <c r="Z251" s="103">
        <v>14.656538601654205</v>
      </c>
      <c r="AB251" s="103">
        <v>2.0836483390254799</v>
      </c>
      <c r="AC251" s="111">
        <v>7.0340749574417405</v>
      </c>
      <c r="AD251" s="103" t="s">
        <v>1848</v>
      </c>
      <c r="AG251" s="122" t="str">
        <f>VLOOKUP(A251,'Article Matrix'!$B$2:$I$84,7,FALSE)</f>
        <v>East Asia &amp; Pacific</v>
      </c>
      <c r="AH251" s="122" t="str">
        <f>VLOOKUP(A251,'Article Matrix'!$B$2:$I$84,8,FALSE)</f>
        <v>Lower middle income</v>
      </c>
      <c r="AI251" s="103" t="str">
        <f t="shared" si="6"/>
        <v>Lower Middle Income</v>
      </c>
      <c r="AJ251" s="79" t="str">
        <f t="shared" si="7"/>
        <v>Per Patient Treated</v>
      </c>
    </row>
    <row r="252" spans="1:36">
      <c r="A252" s="103" t="s">
        <v>826</v>
      </c>
      <c r="B252" s="103" t="s">
        <v>1547</v>
      </c>
      <c r="C252" s="103" t="s">
        <v>956</v>
      </c>
      <c r="D252" s="103">
        <v>2011</v>
      </c>
      <c r="E252" s="79" t="s">
        <v>955</v>
      </c>
      <c r="F252" s="103" t="s">
        <v>42</v>
      </c>
      <c r="H252" s="103" t="s">
        <v>850</v>
      </c>
      <c r="I252" s="103" t="s">
        <v>1309</v>
      </c>
      <c r="J252" s="103" t="s">
        <v>960</v>
      </c>
      <c r="K252" s="103" t="s">
        <v>851</v>
      </c>
      <c r="L252" s="105">
        <v>5.65</v>
      </c>
      <c r="N252" s="103" t="s">
        <v>842</v>
      </c>
      <c r="O252" s="111" t="s">
        <v>572</v>
      </c>
      <c r="P252" s="79">
        <v>2008</v>
      </c>
      <c r="Q252" s="103">
        <v>1</v>
      </c>
      <c r="R252" s="103">
        <v>5.65</v>
      </c>
      <c r="T252" s="103">
        <v>1.05785833333333</v>
      </c>
      <c r="U252" s="103">
        <v>5.9768995833333154</v>
      </c>
      <c r="W252" s="103">
        <v>224.242068249619</v>
      </c>
      <c r="X252" s="103">
        <v>122.81939354868599</v>
      </c>
      <c r="Z252" s="103">
        <v>10.912546345994295</v>
      </c>
      <c r="AB252" s="103">
        <v>1.7958166666666699</v>
      </c>
      <c r="AC252" s="111">
        <v>6.0766483286123911</v>
      </c>
      <c r="AD252" s="103" t="s">
        <v>1841</v>
      </c>
      <c r="AG252" s="122" t="str">
        <f>VLOOKUP(A252,'Article Matrix'!$B$2:$I$84,7,FALSE)</f>
        <v>Sub-Saharan Africa</v>
      </c>
      <c r="AH252" s="122" t="str">
        <f>VLOOKUP(A252,'Article Matrix'!$B$2:$I$84,8,FALSE)</f>
        <v>Lower middle income</v>
      </c>
      <c r="AI252" s="103" t="str">
        <f t="shared" si="6"/>
        <v>Lower Middle Income</v>
      </c>
      <c r="AJ252" s="79" t="str">
        <f t="shared" si="7"/>
        <v>Per Person Treated (Compliant)</v>
      </c>
    </row>
    <row r="253" spans="1:36">
      <c r="A253" s="103" t="s">
        <v>992</v>
      </c>
      <c r="B253" s="103" t="s">
        <v>1316</v>
      </c>
      <c r="C253" s="103" t="s">
        <v>993</v>
      </c>
      <c r="D253" s="103">
        <v>2009</v>
      </c>
      <c r="E253" s="79" t="s">
        <v>991</v>
      </c>
      <c r="F253" s="79" t="s">
        <v>433</v>
      </c>
      <c r="G253" s="79"/>
      <c r="H253" s="103" t="s">
        <v>1264</v>
      </c>
      <c r="I253" s="103" t="s">
        <v>867</v>
      </c>
      <c r="J253" s="103" t="s">
        <v>1084</v>
      </c>
      <c r="K253" s="103" t="s">
        <v>834</v>
      </c>
      <c r="L253" s="76">
        <v>4.58</v>
      </c>
      <c r="N253" s="103" t="s">
        <v>848</v>
      </c>
      <c r="O253" s="111" t="s">
        <v>572</v>
      </c>
      <c r="P253" s="79">
        <v>2008</v>
      </c>
      <c r="Q253" s="103">
        <v>1</v>
      </c>
      <c r="R253" s="103">
        <v>4.58</v>
      </c>
      <c r="T253" s="103">
        <v>118.546016666667</v>
      </c>
      <c r="U253" s="79">
        <v>542.94075633333489</v>
      </c>
      <c r="W253" s="103">
        <v>200.79331767776301</v>
      </c>
      <c r="X253" s="103">
        <v>114.06521991412301</v>
      </c>
      <c r="Z253" s="103">
        <v>955.75913366687905</v>
      </c>
      <c r="AB253" s="103">
        <v>156.80968562314899</v>
      </c>
      <c r="AC253" s="111">
        <v>6.0950261450290499</v>
      </c>
      <c r="AD253" s="103" t="s">
        <v>1835</v>
      </c>
      <c r="AG253" s="122" t="str">
        <f>VLOOKUP(A253,'Article Matrix'!$B$2:$I$84,7,FALSE)</f>
        <v>Sub-Saharan Africa</v>
      </c>
      <c r="AH253" s="122" t="str">
        <f>VLOOKUP(A253,'Article Matrix'!$B$2:$I$84,8,FALSE)</f>
        <v>Lower middle income</v>
      </c>
      <c r="AI253" s="103" t="str">
        <f t="shared" si="6"/>
        <v>Lower Middle Income</v>
      </c>
      <c r="AJ253" s="79" t="str">
        <f t="shared" si="7"/>
        <v>Per Person</v>
      </c>
    </row>
    <row r="254" spans="1:36">
      <c r="A254" s="103" t="s">
        <v>827</v>
      </c>
      <c r="B254" s="103" t="s">
        <v>1557</v>
      </c>
      <c r="C254" s="103" t="s">
        <v>730</v>
      </c>
      <c r="D254" s="103">
        <v>2009</v>
      </c>
      <c r="E254" s="79" t="s">
        <v>961</v>
      </c>
      <c r="F254" s="103" t="s">
        <v>524</v>
      </c>
      <c r="H254" s="103" t="s">
        <v>1264</v>
      </c>
      <c r="I254" s="103" t="s">
        <v>868</v>
      </c>
      <c r="J254" s="103" t="s">
        <v>963</v>
      </c>
      <c r="K254" s="103" t="s">
        <v>834</v>
      </c>
      <c r="L254" s="95">
        <v>4.7</v>
      </c>
      <c r="N254" s="103" t="s">
        <v>848</v>
      </c>
      <c r="O254" s="111" t="s">
        <v>572</v>
      </c>
      <c r="P254" s="79">
        <v>2008</v>
      </c>
      <c r="Q254" s="103">
        <v>1</v>
      </c>
      <c r="R254" s="103">
        <v>4.7</v>
      </c>
      <c r="T254" s="103">
        <v>1196.3107092104599</v>
      </c>
      <c r="U254" s="103">
        <v>5622.6603332891618</v>
      </c>
      <c r="W254" s="103">
        <v>197.07182063634701</v>
      </c>
      <c r="X254" s="103">
        <v>114.78590511399599</v>
      </c>
      <c r="Z254" s="103">
        <v>9653.3446994264868</v>
      </c>
      <c r="AB254" s="103">
        <v>1583.00278737484</v>
      </c>
      <c r="AC254" s="111">
        <v>6.0981223636599111</v>
      </c>
      <c r="AD254" s="103" t="s">
        <v>1835</v>
      </c>
      <c r="AG254" s="122" t="str">
        <f>VLOOKUP(A254,'Article Matrix'!$B$2:$I$84,7,FALSE)</f>
        <v>Sub-Saharan Africa</v>
      </c>
      <c r="AH254" s="122" t="str">
        <f>VLOOKUP(A254,'Article Matrix'!$B$2:$I$84,8,FALSE)</f>
        <v>Low income</v>
      </c>
      <c r="AI254" s="103" t="str">
        <f t="shared" si="6"/>
        <v>Low Income</v>
      </c>
      <c r="AJ254" s="79" t="str">
        <f t="shared" si="7"/>
        <v>Per Person</v>
      </c>
    </row>
    <row r="255" spans="1:36">
      <c r="A255" s="103" t="s">
        <v>793</v>
      </c>
      <c r="B255" s="103" t="s">
        <v>1383</v>
      </c>
      <c r="C255" s="103" t="s">
        <v>741</v>
      </c>
      <c r="D255" s="103">
        <v>2008</v>
      </c>
      <c r="E255" s="79" t="s">
        <v>697</v>
      </c>
      <c r="F255" s="103" t="s">
        <v>524</v>
      </c>
      <c r="G255" s="79" t="s">
        <v>1832</v>
      </c>
      <c r="H255" s="79" t="s">
        <v>1829</v>
      </c>
      <c r="I255" s="103" t="s">
        <v>863</v>
      </c>
      <c r="J255" s="103" t="s">
        <v>894</v>
      </c>
      <c r="K255" s="103" t="s">
        <v>851</v>
      </c>
      <c r="L255" s="105">
        <v>4.2300000000000004</v>
      </c>
      <c r="N255" s="103" t="s">
        <v>839</v>
      </c>
      <c r="O255" s="111" t="s">
        <v>572</v>
      </c>
      <c r="P255" s="79">
        <v>2006</v>
      </c>
      <c r="Q255" s="103">
        <v>1</v>
      </c>
      <c r="R255" s="103">
        <v>4.2300000000000004</v>
      </c>
      <c r="T255" s="103">
        <v>1251.89997292515</v>
      </c>
      <c r="U255" s="103">
        <v>5295.5368854733852</v>
      </c>
      <c r="W255" s="103">
        <v>197.07182063634701</v>
      </c>
      <c r="X255" s="103">
        <v>100</v>
      </c>
      <c r="Z255" s="103">
        <v>10436.010952671706</v>
      </c>
      <c r="AB255" s="103">
        <v>1583.00278737484</v>
      </c>
      <c r="AC255" s="111">
        <v>6.5925411097842614</v>
      </c>
      <c r="AD255" s="103" t="s">
        <v>1846</v>
      </c>
      <c r="AG255" s="122" t="str">
        <f>VLOOKUP(A255,'Article Matrix'!$B$2:$I$84,7,FALSE)</f>
        <v>Sub-Saharan Africa</v>
      </c>
      <c r="AH255" s="122" t="str">
        <f>VLOOKUP(A255,'Article Matrix'!$B$2:$I$84,8,FALSE)</f>
        <v>Low income</v>
      </c>
      <c r="AI255" s="103" t="str">
        <f t="shared" si="6"/>
        <v>Low Income</v>
      </c>
      <c r="AJ255" s="79" t="str">
        <f t="shared" si="7"/>
        <v>Per Treated Net Year</v>
      </c>
    </row>
    <row r="256" spans="1:36">
      <c r="A256" s="103" t="s">
        <v>824</v>
      </c>
      <c r="B256" s="103" t="s">
        <v>1542</v>
      </c>
      <c r="C256" s="103" t="s">
        <v>770</v>
      </c>
      <c r="D256" s="103">
        <v>2010</v>
      </c>
      <c r="E256" s="79" t="s">
        <v>766</v>
      </c>
      <c r="F256" s="103" t="s">
        <v>433</v>
      </c>
      <c r="H256" s="103" t="s">
        <v>1264</v>
      </c>
      <c r="I256" s="103" t="s">
        <v>1283</v>
      </c>
      <c r="J256" s="113" t="s">
        <v>945</v>
      </c>
      <c r="K256" s="103" t="s">
        <v>834</v>
      </c>
      <c r="L256" s="108">
        <v>4.1399999999999997</v>
      </c>
      <c r="N256" s="103" t="s">
        <v>848</v>
      </c>
      <c r="O256" s="111" t="s">
        <v>572</v>
      </c>
      <c r="P256" s="79">
        <v>2009</v>
      </c>
      <c r="Q256" s="103">
        <v>1</v>
      </c>
      <c r="R256" s="103">
        <v>4.1399999999999997</v>
      </c>
      <c r="T256" s="103">
        <v>148.90174166666699</v>
      </c>
      <c r="U256" s="103">
        <v>616.45321050000132</v>
      </c>
      <c r="W256" s="103">
        <v>200.79331767776301</v>
      </c>
      <c r="X256" s="103">
        <v>127.27167227573401</v>
      </c>
      <c r="Z256" s="103">
        <v>972.5627322727014</v>
      </c>
      <c r="AB256" s="103">
        <v>156.80968562314899</v>
      </c>
      <c r="AC256" s="111">
        <v>6.2021853331815304</v>
      </c>
      <c r="AD256" s="103" t="s">
        <v>1835</v>
      </c>
      <c r="AG256" s="122" t="str">
        <f>VLOOKUP(A256,'Article Matrix'!$B$2:$I$84,7,FALSE)</f>
        <v>Sub-Saharan Africa</v>
      </c>
      <c r="AH256" s="122" t="str">
        <f>VLOOKUP(A256,'Article Matrix'!$B$2:$I$84,8,FALSE)</f>
        <v>Lower middle income</v>
      </c>
      <c r="AI256" s="103" t="str">
        <f t="shared" si="6"/>
        <v>Lower Middle Income</v>
      </c>
      <c r="AJ256" s="79" t="str">
        <f t="shared" si="7"/>
        <v>Per Person</v>
      </c>
    </row>
    <row r="257" spans="1:36">
      <c r="A257" s="113" t="s">
        <v>1017</v>
      </c>
      <c r="B257" s="103" t="s">
        <v>1769</v>
      </c>
      <c r="C257" s="103" t="s">
        <v>1019</v>
      </c>
      <c r="D257" s="103">
        <v>2013</v>
      </c>
      <c r="E257" s="79" t="s">
        <v>1018</v>
      </c>
      <c r="F257" s="79" t="s">
        <v>1254</v>
      </c>
      <c r="G257" s="79" t="s">
        <v>1832</v>
      </c>
      <c r="H257" s="79" t="s">
        <v>1829</v>
      </c>
      <c r="I257" s="103" t="s">
        <v>863</v>
      </c>
      <c r="J257" s="103" t="s">
        <v>1268</v>
      </c>
      <c r="K257" s="103" t="s">
        <v>834</v>
      </c>
      <c r="L257" s="105">
        <v>4.3</v>
      </c>
      <c r="N257" s="103" t="s">
        <v>840</v>
      </c>
      <c r="O257" s="111" t="s">
        <v>572</v>
      </c>
      <c r="P257" s="79">
        <v>2012</v>
      </c>
      <c r="Q257" s="103">
        <v>1</v>
      </c>
      <c r="R257" s="103">
        <v>4.3</v>
      </c>
      <c r="T257" s="103" t="e">
        <v>#N/A</v>
      </c>
      <c r="U257" s="79" t="e">
        <v>#N/A</v>
      </c>
      <c r="W257" s="103" t="e">
        <v>#N/A</v>
      </c>
      <c r="X257" s="103" t="e">
        <v>#N/A</v>
      </c>
      <c r="Y257" s="77" t="s">
        <v>665</v>
      </c>
      <c r="Z257" s="103" t="e">
        <v>#N/A</v>
      </c>
      <c r="AB257" s="103" t="e">
        <v>#N/A</v>
      </c>
      <c r="AC257" s="111">
        <v>4.4916079999999994</v>
      </c>
      <c r="AD257" s="103" t="s">
        <v>1844</v>
      </c>
      <c r="AG257" s="122" t="str">
        <f>VLOOKUP(A257,'Article Matrix'!$B$2:$I$84,7,FALSE)</f>
        <v>Multiple</v>
      </c>
      <c r="AH257" s="122" t="str">
        <f>VLOOKUP(A257,'Article Matrix'!$B$2:$I$84,8,FALSE)</f>
        <v>Multiple</v>
      </c>
      <c r="AI257" s="103" t="str">
        <f t="shared" si="6"/>
        <v>Multiple</v>
      </c>
      <c r="AJ257" s="79" t="str">
        <f t="shared" si="7"/>
        <v>Per Person Protected</v>
      </c>
    </row>
    <row r="258" spans="1:36">
      <c r="A258" s="103" t="s">
        <v>799</v>
      </c>
      <c r="B258" s="103" t="s">
        <v>1409</v>
      </c>
      <c r="C258" s="103" t="s">
        <v>746</v>
      </c>
      <c r="D258" s="103">
        <v>2005</v>
      </c>
      <c r="E258" s="79" t="s">
        <v>703</v>
      </c>
      <c r="F258" s="103" t="s">
        <v>387</v>
      </c>
      <c r="G258" s="103" t="s">
        <v>1832</v>
      </c>
      <c r="H258" s="79" t="s">
        <v>1829</v>
      </c>
      <c r="I258" s="103" t="s">
        <v>863</v>
      </c>
      <c r="J258" s="103" t="s">
        <v>882</v>
      </c>
      <c r="K258" s="103" t="s">
        <v>834</v>
      </c>
      <c r="L258" s="105">
        <v>4.32</v>
      </c>
      <c r="N258" s="103" t="s">
        <v>837</v>
      </c>
      <c r="O258" s="111" t="s">
        <v>572</v>
      </c>
      <c r="P258" s="79">
        <v>1999</v>
      </c>
      <c r="Q258" s="103">
        <v>1</v>
      </c>
      <c r="R258" s="103">
        <v>4.32</v>
      </c>
      <c r="T258" s="103">
        <v>44.088141666666701</v>
      </c>
      <c r="U258" s="103">
        <v>190.46077200000016</v>
      </c>
      <c r="W258" s="103">
        <v>203.30561155914</v>
      </c>
      <c r="X258" s="103">
        <v>26.861750840268702</v>
      </c>
      <c r="Z258" s="103">
        <v>1441.5197266828131</v>
      </c>
      <c r="AB258" s="103">
        <v>249.105950100379</v>
      </c>
      <c r="AC258" s="111">
        <v>5.7867735640274454</v>
      </c>
      <c r="AD258" s="103" t="s">
        <v>1845</v>
      </c>
      <c r="AG258" s="122" t="str">
        <f>VLOOKUP(A258,'Article Matrix'!$B$2:$I$84,7,FALSE)</f>
        <v>Sub-Saharan Africa</v>
      </c>
      <c r="AH258" s="122" t="str">
        <f>VLOOKUP(A258,'Article Matrix'!$B$2:$I$84,8,FALSE)</f>
        <v>Low income</v>
      </c>
      <c r="AI258" s="103" t="str">
        <f t="shared" ref="AI258:AI321" si="8">PROPER(AH258)</f>
        <v>Low Income</v>
      </c>
      <c r="AJ258" s="79" t="str">
        <f t="shared" ref="AJ258:AJ321" si="9">PROPER(N258)</f>
        <v>Per Net Distributed</v>
      </c>
    </row>
    <row r="259" spans="1:36">
      <c r="A259" s="103" t="s">
        <v>822</v>
      </c>
      <c r="B259" s="103" t="s">
        <v>1530</v>
      </c>
      <c r="C259" s="103" t="s">
        <v>768</v>
      </c>
      <c r="D259" s="103">
        <v>2011</v>
      </c>
      <c r="E259" s="79" t="s">
        <v>764</v>
      </c>
      <c r="F259" s="103" t="s">
        <v>446</v>
      </c>
      <c r="H259" s="103" t="s">
        <v>950</v>
      </c>
      <c r="I259" s="103" t="s">
        <v>1298</v>
      </c>
      <c r="J259" s="104" t="s">
        <v>940</v>
      </c>
      <c r="K259" s="103" t="s">
        <v>834</v>
      </c>
      <c r="L259" s="107">
        <v>3.93</v>
      </c>
      <c r="N259" s="103" t="s">
        <v>846</v>
      </c>
      <c r="O259" s="111" t="s">
        <v>572</v>
      </c>
      <c r="P259" s="79">
        <v>2008</v>
      </c>
      <c r="Q259" s="103">
        <v>1</v>
      </c>
      <c r="R259" s="103">
        <v>3.93</v>
      </c>
      <c r="T259" s="103">
        <v>2.7000883333333299</v>
      </c>
      <c r="U259" s="103">
        <v>10.611347149999986</v>
      </c>
      <c r="W259" s="103">
        <v>143.77885974556301</v>
      </c>
      <c r="X259" s="103">
        <v>103.301397832574</v>
      </c>
      <c r="Z259" s="103">
        <v>14.769281206282315</v>
      </c>
      <c r="AB259" s="103">
        <v>2.0836483390254799</v>
      </c>
      <c r="AC259" s="111">
        <v>7.088183226345139</v>
      </c>
      <c r="AD259" s="103" t="s">
        <v>1848</v>
      </c>
      <c r="AG259" s="122" t="str">
        <f>VLOOKUP(A259,'Article Matrix'!$B$2:$I$84,7,FALSE)</f>
        <v>East Asia &amp; Pacific</v>
      </c>
      <c r="AH259" s="122" t="str">
        <f>VLOOKUP(A259,'Article Matrix'!$B$2:$I$84,8,FALSE)</f>
        <v>Lower middle income</v>
      </c>
      <c r="AI259" s="103" t="str">
        <f t="shared" si="8"/>
        <v>Lower Middle Income</v>
      </c>
      <c r="AJ259" s="79" t="str">
        <f t="shared" si="9"/>
        <v>Per Patient Treated</v>
      </c>
    </row>
    <row r="260" spans="1:36">
      <c r="A260" s="103" t="s">
        <v>816</v>
      </c>
      <c r="B260" s="103" t="s">
        <v>1490</v>
      </c>
      <c r="C260" s="103" t="s">
        <v>756</v>
      </c>
      <c r="D260" s="103">
        <v>2000</v>
      </c>
      <c r="E260" s="79" t="s">
        <v>720</v>
      </c>
      <c r="F260" s="103" t="s">
        <v>524</v>
      </c>
      <c r="H260" s="103" t="s">
        <v>850</v>
      </c>
      <c r="I260" s="103" t="s">
        <v>1313</v>
      </c>
      <c r="J260" s="103" t="s">
        <v>1273</v>
      </c>
      <c r="K260" s="103" t="s">
        <v>834</v>
      </c>
      <c r="L260" s="101">
        <v>3.7777777777777777</v>
      </c>
      <c r="N260" s="103" t="s">
        <v>842</v>
      </c>
      <c r="O260" s="111" t="s">
        <v>572</v>
      </c>
      <c r="P260" s="79">
        <v>1996</v>
      </c>
      <c r="Q260" s="103">
        <v>1</v>
      </c>
      <c r="R260" s="103">
        <v>3.7777777777777777</v>
      </c>
      <c r="T260" s="103">
        <v>579.97666666666703</v>
      </c>
      <c r="U260" s="103">
        <v>2191.0229629629644</v>
      </c>
      <c r="W260" s="103">
        <v>197.07182063634701</v>
      </c>
      <c r="X260" s="103">
        <v>43.0568698676311</v>
      </c>
      <c r="Z260" s="103">
        <v>10028.338931617534</v>
      </c>
      <c r="AB260" s="103">
        <v>1583.00278737484</v>
      </c>
      <c r="AC260" s="111">
        <v>6.3350102802080031</v>
      </c>
      <c r="AD260" s="103" t="s">
        <v>1841</v>
      </c>
      <c r="AG260" s="122" t="str">
        <f>VLOOKUP(A260,'Article Matrix'!$B$2:$I$84,7,FALSE)</f>
        <v>Sub-Saharan Africa</v>
      </c>
      <c r="AH260" s="122" t="str">
        <f>VLOOKUP(A260,'Article Matrix'!$B$2:$I$84,8,FALSE)</f>
        <v>Low income</v>
      </c>
      <c r="AI260" s="103" t="str">
        <f t="shared" si="8"/>
        <v>Low Income</v>
      </c>
      <c r="AJ260" s="79" t="str">
        <f t="shared" si="9"/>
        <v>Per Person Treated (Compliant)</v>
      </c>
    </row>
    <row r="261" spans="1:36">
      <c r="A261" s="103" t="s">
        <v>815</v>
      </c>
      <c r="B261" s="103" t="s">
        <v>1487</v>
      </c>
      <c r="C261" s="103" t="s">
        <v>743</v>
      </c>
      <c r="D261" s="103">
        <v>2001</v>
      </c>
      <c r="E261" s="79" t="s">
        <v>719</v>
      </c>
      <c r="F261" s="103" t="s">
        <v>494</v>
      </c>
      <c r="G261" s="79" t="s">
        <v>1832</v>
      </c>
      <c r="H261" s="79" t="s">
        <v>1829</v>
      </c>
      <c r="I261" s="103" t="s">
        <v>863</v>
      </c>
      <c r="J261" s="103" t="s">
        <v>930</v>
      </c>
      <c r="K261" s="103" t="s">
        <v>834</v>
      </c>
      <c r="L261" s="105">
        <v>4.3600000000000003</v>
      </c>
      <c r="N261" s="103" t="s">
        <v>839</v>
      </c>
      <c r="O261" s="111" t="s">
        <v>572</v>
      </c>
      <c r="P261" s="79">
        <v>1999</v>
      </c>
      <c r="Q261" s="103">
        <v>1</v>
      </c>
      <c r="R261" s="103">
        <v>4.3600000000000003</v>
      </c>
      <c r="T261" s="103">
        <v>6.1094841666666699</v>
      </c>
      <c r="U261" s="103">
        <v>26.637350966666684</v>
      </c>
      <c r="W261" s="103">
        <v>154.94821944281301</v>
      </c>
      <c r="X261" s="103">
        <v>70.483692467938297</v>
      </c>
      <c r="Z261" s="103">
        <v>58.558369438941888</v>
      </c>
      <c r="AB261" s="103">
        <v>8.2099686265933105</v>
      </c>
      <c r="AC261" s="111">
        <v>7.1325935703654961</v>
      </c>
      <c r="AD261" s="103" t="s">
        <v>1846</v>
      </c>
      <c r="AG261" s="122" t="str">
        <f>VLOOKUP(A261,'Article Matrix'!$B$2:$I$84,7,FALSE)</f>
        <v>Sub-Saharan Africa</v>
      </c>
      <c r="AH261" s="122" t="str">
        <f>VLOOKUP(A261,'Article Matrix'!$B$2:$I$84,8,FALSE)</f>
        <v>Upper middle income</v>
      </c>
      <c r="AI261" s="103" t="str">
        <f t="shared" si="8"/>
        <v>Upper Middle Income</v>
      </c>
      <c r="AJ261" s="79" t="str">
        <f t="shared" si="9"/>
        <v>Per Treated Net Year</v>
      </c>
    </row>
    <row r="262" spans="1:36">
      <c r="A262" s="103" t="s">
        <v>1074</v>
      </c>
      <c r="B262" s="103" t="s">
        <v>1752</v>
      </c>
      <c r="C262" s="103" t="s">
        <v>1076</v>
      </c>
      <c r="D262" s="103">
        <v>2011</v>
      </c>
      <c r="E262" s="79" t="s">
        <v>1075</v>
      </c>
      <c r="F262" s="79" t="s">
        <v>545</v>
      </c>
      <c r="G262" s="79" t="s">
        <v>1831</v>
      </c>
      <c r="H262" s="79" t="s">
        <v>1264</v>
      </c>
      <c r="I262" s="79" t="s">
        <v>868</v>
      </c>
      <c r="J262" s="103" t="s">
        <v>1247</v>
      </c>
      <c r="K262" s="103" t="s">
        <v>834</v>
      </c>
      <c r="L262" s="78">
        <v>4.71</v>
      </c>
      <c r="N262" s="103" t="s">
        <v>848</v>
      </c>
      <c r="O262" s="111" t="s">
        <v>572</v>
      </c>
      <c r="P262" s="79">
        <v>2011</v>
      </c>
      <c r="Q262" s="103">
        <v>1</v>
      </c>
      <c r="R262" s="103">
        <v>4.71</v>
      </c>
      <c r="T262" s="103">
        <v>2522.74632070807</v>
      </c>
      <c r="U262" s="79">
        <v>11882.13517053501</v>
      </c>
      <c r="W262" s="103">
        <v>202.95607073094899</v>
      </c>
      <c r="X262" s="103">
        <v>149.972376254978</v>
      </c>
      <c r="Z262" s="103">
        <v>16079.971034170729</v>
      </c>
      <c r="AB262" s="103">
        <v>2504.5630775832801</v>
      </c>
      <c r="AC262" s="111">
        <v>6.4202699377356955</v>
      </c>
      <c r="AD262" s="103" t="s">
        <v>1835</v>
      </c>
      <c r="AG262" s="122" t="str">
        <f>VLOOKUP(A262,'Article Matrix'!$B$2:$I$84,7,FALSE)</f>
        <v>Sub-Saharan Africa</v>
      </c>
      <c r="AH262" s="122" t="str">
        <f>VLOOKUP(A262,'Article Matrix'!$B$2:$I$84,8,FALSE)</f>
        <v>Low income</v>
      </c>
      <c r="AI262" s="103" t="str">
        <f t="shared" si="8"/>
        <v>Low Income</v>
      </c>
      <c r="AJ262" s="79" t="str">
        <f t="shared" si="9"/>
        <v>Per Person</v>
      </c>
    </row>
    <row r="263" spans="1:36">
      <c r="A263" s="103" t="s">
        <v>776</v>
      </c>
      <c r="B263" s="103" t="s">
        <v>1432</v>
      </c>
      <c r="C263" s="103" t="s">
        <v>725</v>
      </c>
      <c r="D263" s="103">
        <v>2010</v>
      </c>
      <c r="E263" s="79" t="s">
        <v>681</v>
      </c>
      <c r="F263" s="103" t="s">
        <v>545</v>
      </c>
      <c r="G263" s="103" t="s">
        <v>1832</v>
      </c>
      <c r="H263" s="79" t="s">
        <v>1829</v>
      </c>
      <c r="I263" s="103" t="s">
        <v>863</v>
      </c>
      <c r="J263" s="103" t="s">
        <v>859</v>
      </c>
      <c r="K263" s="103" t="s">
        <v>851</v>
      </c>
      <c r="L263" s="105">
        <v>4.3899999999999997</v>
      </c>
      <c r="N263" s="103" t="s">
        <v>837</v>
      </c>
      <c r="O263" s="111" t="s">
        <v>572</v>
      </c>
      <c r="P263" s="79">
        <v>2007</v>
      </c>
      <c r="Q263" s="103">
        <v>1</v>
      </c>
      <c r="R263" s="103">
        <v>4.3899999999999997</v>
      </c>
      <c r="T263" s="103">
        <v>1723.4917723430001</v>
      </c>
      <c r="U263" s="103">
        <v>7566.1288805857703</v>
      </c>
      <c r="W263" s="103">
        <v>202.95607073094899</v>
      </c>
      <c r="X263" s="103">
        <v>107.310676135619</v>
      </c>
      <c r="Z263" s="103">
        <v>14309.776469090213</v>
      </c>
      <c r="AB263" s="103">
        <v>2504.5630775832801</v>
      </c>
      <c r="AC263" s="102">
        <v>5.7134821626844783</v>
      </c>
      <c r="AD263" s="103" t="s">
        <v>1845</v>
      </c>
      <c r="AG263" s="122" t="str">
        <f>VLOOKUP(A263,'Article Matrix'!$B$2:$I$84,7,FALSE)</f>
        <v>Sub-Saharan Africa</v>
      </c>
      <c r="AH263" s="122" t="str">
        <f>VLOOKUP(A263,'Article Matrix'!$B$2:$I$84,8,FALSE)</f>
        <v>Low income</v>
      </c>
      <c r="AI263" s="103" t="str">
        <f t="shared" si="8"/>
        <v>Low Income</v>
      </c>
      <c r="AJ263" s="79" t="str">
        <f t="shared" si="9"/>
        <v>Per Net Distributed</v>
      </c>
    </row>
    <row r="264" spans="1:36">
      <c r="A264" s="103" t="s">
        <v>799</v>
      </c>
      <c r="B264" s="103" t="s">
        <v>1412</v>
      </c>
      <c r="C264" s="103" t="s">
        <v>746</v>
      </c>
      <c r="D264" s="103">
        <v>2005</v>
      </c>
      <c r="E264" s="79" t="s">
        <v>703</v>
      </c>
      <c r="F264" s="103" t="s">
        <v>387</v>
      </c>
      <c r="G264" s="79" t="s">
        <v>1832</v>
      </c>
      <c r="H264" s="79" t="s">
        <v>1829</v>
      </c>
      <c r="I264" s="103" t="s">
        <v>863</v>
      </c>
      <c r="J264" s="103" t="s">
        <v>882</v>
      </c>
      <c r="K264" s="103" t="s">
        <v>851</v>
      </c>
      <c r="L264" s="105">
        <v>4.41</v>
      </c>
      <c r="N264" s="103" t="s">
        <v>839</v>
      </c>
      <c r="O264" s="111" t="s">
        <v>572</v>
      </c>
      <c r="P264" s="79">
        <v>1999</v>
      </c>
      <c r="Q264" s="103">
        <v>1</v>
      </c>
      <c r="R264" s="103">
        <v>4.41</v>
      </c>
      <c r="T264" s="103">
        <v>44.088141666666701</v>
      </c>
      <c r="U264" s="103">
        <v>194.42870475000015</v>
      </c>
      <c r="W264" s="103">
        <v>203.30561155914</v>
      </c>
      <c r="X264" s="103">
        <v>26.861750840268702</v>
      </c>
      <c r="Z264" s="103">
        <v>1471.5513876553716</v>
      </c>
      <c r="AB264" s="103">
        <v>249.105950100379</v>
      </c>
      <c r="AC264" s="111">
        <v>5.9073313466113495</v>
      </c>
      <c r="AD264" s="103" t="s">
        <v>1846</v>
      </c>
      <c r="AG264" s="122" t="str">
        <f>VLOOKUP(A264,'Article Matrix'!$B$2:$I$84,7,FALSE)</f>
        <v>Sub-Saharan Africa</v>
      </c>
      <c r="AH264" s="122" t="str">
        <f>VLOOKUP(A264,'Article Matrix'!$B$2:$I$84,8,FALSE)</f>
        <v>Low income</v>
      </c>
      <c r="AI264" s="103" t="str">
        <f t="shared" si="8"/>
        <v>Low Income</v>
      </c>
      <c r="AJ264" s="79" t="str">
        <f t="shared" si="9"/>
        <v>Per Treated Net Year</v>
      </c>
    </row>
    <row r="265" spans="1:36">
      <c r="A265" s="103" t="s">
        <v>792</v>
      </c>
      <c r="B265" s="103" t="s">
        <v>1364</v>
      </c>
      <c r="C265" s="103" t="s">
        <v>733</v>
      </c>
      <c r="D265" s="103">
        <v>2008</v>
      </c>
      <c r="E265" s="79" t="s">
        <v>696</v>
      </c>
      <c r="F265" s="103" t="s">
        <v>529</v>
      </c>
      <c r="G265" s="103" t="s">
        <v>1832</v>
      </c>
      <c r="H265" s="79" t="s">
        <v>1829</v>
      </c>
      <c r="I265" s="103" t="s">
        <v>863</v>
      </c>
      <c r="J265" s="103" t="s">
        <v>893</v>
      </c>
      <c r="K265" s="103" t="s">
        <v>851</v>
      </c>
      <c r="L265" s="105">
        <v>4.41</v>
      </c>
      <c r="N265" s="103" t="s">
        <v>837</v>
      </c>
      <c r="O265" s="111" t="s">
        <v>572</v>
      </c>
      <c r="P265" s="79">
        <v>2004</v>
      </c>
      <c r="Q265" s="103">
        <v>1</v>
      </c>
      <c r="R265" s="103">
        <v>4.41</v>
      </c>
      <c r="T265" s="103">
        <v>528.28480930499995</v>
      </c>
      <c r="U265" s="103">
        <v>2329.7360090350498</v>
      </c>
      <c r="W265" s="103">
        <v>125.44163959574</v>
      </c>
      <c r="X265" s="103">
        <v>93.266107200866301</v>
      </c>
      <c r="Z265" s="103">
        <v>3133.4630936100425</v>
      </c>
      <c r="AB265" s="103">
        <v>510.52713590196998</v>
      </c>
      <c r="AC265" s="111">
        <v>6.1377013546479171</v>
      </c>
      <c r="AD265" s="103" t="s">
        <v>1845</v>
      </c>
      <c r="AG265" s="122" t="str">
        <f>VLOOKUP(A265,'Article Matrix'!$B$2:$I$84,7,FALSE)</f>
        <v>Sub-Saharan Africa</v>
      </c>
      <c r="AH265" s="122" t="str">
        <f>VLOOKUP(A265,'Article Matrix'!$B$2:$I$84,8,FALSE)</f>
        <v>Low income</v>
      </c>
      <c r="AI265" s="103" t="str">
        <f t="shared" si="8"/>
        <v>Low Income</v>
      </c>
      <c r="AJ265" s="79" t="str">
        <f t="shared" si="9"/>
        <v>Per Net Distributed</v>
      </c>
    </row>
    <row r="266" spans="1:36">
      <c r="A266" s="103" t="s">
        <v>822</v>
      </c>
      <c r="B266" s="103" t="s">
        <v>1528</v>
      </c>
      <c r="C266" s="103" t="s">
        <v>768</v>
      </c>
      <c r="D266" s="103">
        <v>2011</v>
      </c>
      <c r="E266" s="79" t="s">
        <v>764</v>
      </c>
      <c r="F266" s="103" t="s">
        <v>446</v>
      </c>
      <c r="H266" s="103" t="s">
        <v>950</v>
      </c>
      <c r="I266" s="103" t="s">
        <v>1298</v>
      </c>
      <c r="J266" s="104" t="s">
        <v>938</v>
      </c>
      <c r="K266" s="103" t="s">
        <v>834</v>
      </c>
      <c r="L266" s="107">
        <v>4.03</v>
      </c>
      <c r="N266" s="103" t="s">
        <v>846</v>
      </c>
      <c r="O266" s="111" t="s">
        <v>572</v>
      </c>
      <c r="P266" s="79">
        <v>2008</v>
      </c>
      <c r="Q266" s="103">
        <v>1</v>
      </c>
      <c r="R266" s="103">
        <v>4.03</v>
      </c>
      <c r="T266" s="103">
        <v>2.7000883333333299</v>
      </c>
      <c r="U266" s="103">
        <v>10.88135598333332</v>
      </c>
      <c r="W266" s="103">
        <v>143.77885974556301</v>
      </c>
      <c r="X266" s="103">
        <v>103.301397832574</v>
      </c>
      <c r="Z266" s="103">
        <v>15.145089888376013</v>
      </c>
      <c r="AB266" s="103">
        <v>2.0836483390254799</v>
      </c>
      <c r="AC266" s="111">
        <v>7.2685441226897991</v>
      </c>
      <c r="AD266" s="103" t="s">
        <v>1848</v>
      </c>
      <c r="AG266" s="122" t="str">
        <f>VLOOKUP(A266,'Article Matrix'!$B$2:$I$84,7,FALSE)</f>
        <v>East Asia &amp; Pacific</v>
      </c>
      <c r="AH266" s="122" t="str">
        <f>VLOOKUP(A266,'Article Matrix'!$B$2:$I$84,8,FALSE)</f>
        <v>Lower middle income</v>
      </c>
      <c r="AI266" s="103" t="str">
        <f t="shared" si="8"/>
        <v>Lower Middle Income</v>
      </c>
      <c r="AJ266" s="79" t="str">
        <f t="shared" si="9"/>
        <v>Per Patient Treated</v>
      </c>
    </row>
    <row r="267" spans="1:36">
      <c r="A267" s="103" t="s">
        <v>824</v>
      </c>
      <c r="B267" s="103" t="s">
        <v>1541</v>
      </c>
      <c r="C267" s="103" t="s">
        <v>770</v>
      </c>
      <c r="D267" s="103">
        <v>2010</v>
      </c>
      <c r="E267" s="79" t="s">
        <v>766</v>
      </c>
      <c r="F267" s="103" t="s">
        <v>433</v>
      </c>
      <c r="H267" s="103" t="s">
        <v>1264</v>
      </c>
      <c r="I267" s="103" t="s">
        <v>1283</v>
      </c>
      <c r="J267" s="113" t="s">
        <v>944</v>
      </c>
      <c r="K267" s="103" t="s">
        <v>834</v>
      </c>
      <c r="L267" s="108">
        <v>4.49</v>
      </c>
      <c r="N267" s="103" t="s">
        <v>848</v>
      </c>
      <c r="O267" s="111" t="s">
        <v>572</v>
      </c>
      <c r="P267" s="79">
        <v>2009</v>
      </c>
      <c r="Q267" s="103">
        <v>1</v>
      </c>
      <c r="R267" s="103">
        <v>4.49</v>
      </c>
      <c r="T267" s="103">
        <v>148.90174166666699</v>
      </c>
      <c r="U267" s="103">
        <v>668.5688200833348</v>
      </c>
      <c r="W267" s="103">
        <v>200.79331767776301</v>
      </c>
      <c r="X267" s="103">
        <v>127.27167227573401</v>
      </c>
      <c r="Z267" s="103">
        <v>1054.7842193005868</v>
      </c>
      <c r="AB267" s="103">
        <v>156.80968562314899</v>
      </c>
      <c r="AC267" s="111">
        <v>6.7265246729432535</v>
      </c>
      <c r="AD267" s="103" t="s">
        <v>1835</v>
      </c>
      <c r="AG267" s="122" t="str">
        <f>VLOOKUP(A267,'Article Matrix'!$B$2:$I$84,7,FALSE)</f>
        <v>Sub-Saharan Africa</v>
      </c>
      <c r="AH267" s="122" t="str">
        <f>VLOOKUP(A267,'Article Matrix'!$B$2:$I$84,8,FALSE)</f>
        <v>Lower middle income</v>
      </c>
      <c r="AI267" s="103" t="str">
        <f t="shared" si="8"/>
        <v>Lower Middle Income</v>
      </c>
      <c r="AJ267" s="79" t="str">
        <f t="shared" si="9"/>
        <v>Per Person</v>
      </c>
    </row>
    <row r="268" spans="1:36">
      <c r="A268" s="103" t="s">
        <v>1074</v>
      </c>
      <c r="B268" s="103" t="s">
        <v>1745</v>
      </c>
      <c r="C268" s="103" t="s">
        <v>1076</v>
      </c>
      <c r="D268" s="103">
        <v>2011</v>
      </c>
      <c r="E268" s="79" t="s">
        <v>1075</v>
      </c>
      <c r="F268" s="79" t="s">
        <v>545</v>
      </c>
      <c r="G268" s="79" t="s">
        <v>1831</v>
      </c>
      <c r="H268" s="79" t="s">
        <v>1264</v>
      </c>
      <c r="I268" s="79" t="s">
        <v>1283</v>
      </c>
      <c r="J268" s="103" t="s">
        <v>1252</v>
      </c>
      <c r="K268" s="103" t="s">
        <v>834</v>
      </c>
      <c r="L268" s="78">
        <v>5.0199999999999996</v>
      </c>
      <c r="N268" s="103" t="s">
        <v>848</v>
      </c>
      <c r="O268" s="111" t="s">
        <v>572</v>
      </c>
      <c r="P268" s="79">
        <v>2011</v>
      </c>
      <c r="Q268" s="103">
        <v>1</v>
      </c>
      <c r="R268" s="103">
        <v>5.0199999999999996</v>
      </c>
      <c r="T268" s="103">
        <v>2522.74632070807</v>
      </c>
      <c r="U268" s="79">
        <v>12664.18652995451</v>
      </c>
      <c r="W268" s="103">
        <v>202.95607073094899</v>
      </c>
      <c r="X268" s="103">
        <v>149.972376254978</v>
      </c>
      <c r="Z268" s="103">
        <v>17138.313076759459</v>
      </c>
      <c r="AB268" s="103">
        <v>2504.5630775832801</v>
      </c>
      <c r="AC268" s="111">
        <v>6.8428354750388944</v>
      </c>
      <c r="AD268" s="103" t="s">
        <v>1835</v>
      </c>
      <c r="AG268" s="122" t="str">
        <f>VLOOKUP(A268,'Article Matrix'!$B$2:$I$84,7,FALSE)</f>
        <v>Sub-Saharan Africa</v>
      </c>
      <c r="AH268" s="122" t="str">
        <f>VLOOKUP(A268,'Article Matrix'!$B$2:$I$84,8,FALSE)</f>
        <v>Low income</v>
      </c>
      <c r="AI268" s="103" t="str">
        <f t="shared" si="8"/>
        <v>Low Income</v>
      </c>
      <c r="AJ268" s="79" t="str">
        <f t="shared" si="9"/>
        <v>Per Person</v>
      </c>
    </row>
    <row r="269" spans="1:36">
      <c r="A269" s="103" t="s">
        <v>1074</v>
      </c>
      <c r="B269" s="103" t="s">
        <v>1750</v>
      </c>
      <c r="C269" s="103" t="s">
        <v>1076</v>
      </c>
      <c r="D269" s="103">
        <v>2011</v>
      </c>
      <c r="E269" s="79" t="s">
        <v>1075</v>
      </c>
      <c r="F269" s="79" t="s">
        <v>545</v>
      </c>
      <c r="G269" s="79" t="s">
        <v>1831</v>
      </c>
      <c r="H269" s="79" t="s">
        <v>1264</v>
      </c>
      <c r="I269" s="79" t="s">
        <v>868</v>
      </c>
      <c r="J269" s="103" t="s">
        <v>1245</v>
      </c>
      <c r="K269" s="103" t="s">
        <v>834</v>
      </c>
      <c r="L269" s="78">
        <v>5.04</v>
      </c>
      <c r="N269" s="103" t="s">
        <v>848</v>
      </c>
      <c r="O269" s="111" t="s">
        <v>572</v>
      </c>
      <c r="P269" s="79">
        <v>2011</v>
      </c>
      <c r="Q269" s="103">
        <v>1</v>
      </c>
      <c r="R269" s="103">
        <v>5.04</v>
      </c>
      <c r="T269" s="103">
        <v>2522.74632070807</v>
      </c>
      <c r="U269" s="79">
        <v>12714.641456368672</v>
      </c>
      <c r="W269" s="103">
        <v>202.95607073094899</v>
      </c>
      <c r="X269" s="103">
        <v>149.972376254978</v>
      </c>
      <c r="Z269" s="103">
        <v>17206.59320853938</v>
      </c>
      <c r="AB269" s="103">
        <v>2504.5630775832801</v>
      </c>
      <c r="AC269" s="111">
        <v>6.8700977677681339</v>
      </c>
      <c r="AD269" s="103" t="s">
        <v>1835</v>
      </c>
      <c r="AG269" s="122" t="str">
        <f>VLOOKUP(A269,'Article Matrix'!$B$2:$I$84,7,FALSE)</f>
        <v>Sub-Saharan Africa</v>
      </c>
      <c r="AH269" s="122" t="str">
        <f>VLOOKUP(A269,'Article Matrix'!$B$2:$I$84,8,FALSE)</f>
        <v>Low income</v>
      </c>
      <c r="AI269" s="103" t="str">
        <f t="shared" si="8"/>
        <v>Low Income</v>
      </c>
      <c r="AJ269" s="79" t="str">
        <f t="shared" si="9"/>
        <v>Per Person</v>
      </c>
    </row>
    <row r="270" spans="1:36">
      <c r="A270" s="103" t="s">
        <v>1021</v>
      </c>
      <c r="B270" s="103" t="s">
        <v>1785</v>
      </c>
      <c r="C270" s="103" t="s">
        <v>1023</v>
      </c>
      <c r="D270" s="103">
        <v>2014</v>
      </c>
      <c r="E270" s="79" t="s">
        <v>1022</v>
      </c>
      <c r="F270" s="79" t="s">
        <v>349</v>
      </c>
      <c r="G270" s="79"/>
      <c r="H270" s="103" t="s">
        <v>832</v>
      </c>
      <c r="I270" s="103" t="s">
        <v>868</v>
      </c>
      <c r="J270" s="103" t="s">
        <v>1277</v>
      </c>
      <c r="K270" s="103" t="s">
        <v>851</v>
      </c>
      <c r="L270" s="105">
        <v>6.32</v>
      </c>
      <c r="N270" s="103" t="s">
        <v>848</v>
      </c>
      <c r="O270" s="111" t="s">
        <v>572</v>
      </c>
      <c r="P270" s="79">
        <v>2012</v>
      </c>
      <c r="Q270" s="103">
        <v>1</v>
      </c>
      <c r="R270" s="103">
        <v>6.32</v>
      </c>
      <c r="T270" s="103">
        <v>84.529601757352907</v>
      </c>
      <c r="U270" s="79">
        <v>534.22708310647045</v>
      </c>
      <c r="W270" s="103">
        <v>224.602657227321</v>
      </c>
      <c r="X270" s="103">
        <v>205.344625397953</v>
      </c>
      <c r="Z270" s="103">
        <v>584.32901370551406</v>
      </c>
      <c r="AB270" s="103">
        <v>84.529601757352907</v>
      </c>
      <c r="AC270" s="111">
        <v>6.9127146178076666</v>
      </c>
      <c r="AD270" s="103" t="s">
        <v>1835</v>
      </c>
      <c r="AG270" s="122" t="str">
        <f>VLOOKUP(A270,'Article Matrix'!$B$2:$I$84,7,FALSE)</f>
        <v>Sub-Saharan Africa</v>
      </c>
      <c r="AH270" s="122" t="str">
        <f>VLOOKUP(A270,'Article Matrix'!$B$2:$I$84,8,FALSE)</f>
        <v>Low income</v>
      </c>
      <c r="AI270" s="103" t="str">
        <f t="shared" si="8"/>
        <v>Low Income</v>
      </c>
      <c r="AJ270" s="79" t="str">
        <f t="shared" si="9"/>
        <v>Per Person</v>
      </c>
    </row>
    <row r="271" spans="1:36">
      <c r="A271" s="103" t="s">
        <v>775</v>
      </c>
      <c r="B271" s="103" t="s">
        <v>1365</v>
      </c>
      <c r="C271" s="103" t="s">
        <v>723</v>
      </c>
      <c r="D271" s="103">
        <v>2010</v>
      </c>
      <c r="E271" s="79" t="s">
        <v>680</v>
      </c>
      <c r="F271" s="103" t="s">
        <v>42</v>
      </c>
      <c r="G271" s="103" t="s">
        <v>1833</v>
      </c>
      <c r="H271" s="103" t="s">
        <v>850</v>
      </c>
      <c r="I271" s="103" t="s">
        <v>1309</v>
      </c>
      <c r="J271" s="103" t="s">
        <v>854</v>
      </c>
      <c r="K271" s="92" t="s">
        <v>834</v>
      </c>
      <c r="L271" s="105">
        <v>6.44</v>
      </c>
      <c r="N271" s="103" t="s">
        <v>843</v>
      </c>
      <c r="O271" s="111" t="s">
        <v>572</v>
      </c>
      <c r="P271" s="79">
        <v>2008</v>
      </c>
      <c r="Q271" s="103">
        <v>1</v>
      </c>
      <c r="R271" s="103">
        <v>6.44</v>
      </c>
      <c r="T271" s="103">
        <v>1.05785833333333</v>
      </c>
      <c r="U271" s="103">
        <v>6.8126076666666453</v>
      </c>
      <c r="W271" s="103">
        <v>224.242068249619</v>
      </c>
      <c r="X271" s="103">
        <v>122.81939354868599</v>
      </c>
      <c r="Z271" s="103">
        <v>12.43837141030146</v>
      </c>
      <c r="AB271" s="103">
        <v>1.7958166666666699</v>
      </c>
      <c r="AC271" s="102">
        <v>6.9263035816396092</v>
      </c>
      <c r="AD271" s="103" t="s">
        <v>1842</v>
      </c>
      <c r="AG271" s="122" t="str">
        <f>VLOOKUP(A271,'Article Matrix'!$B$2:$I$84,7,FALSE)</f>
        <v>Sub-Saharan Africa</v>
      </c>
      <c r="AH271" s="122" t="str">
        <f>VLOOKUP(A271,'Article Matrix'!$B$2:$I$84,8,FALSE)</f>
        <v>Lower middle income</v>
      </c>
      <c r="AI271" s="103" t="str">
        <f t="shared" si="8"/>
        <v>Lower Middle Income</v>
      </c>
      <c r="AJ271" s="79" t="str">
        <f t="shared" si="9"/>
        <v>Per Person Treated (All)</v>
      </c>
    </row>
    <row r="272" spans="1:36">
      <c r="A272" s="103" t="s">
        <v>824</v>
      </c>
      <c r="B272" s="103" t="s">
        <v>1543</v>
      </c>
      <c r="C272" s="103" t="s">
        <v>770</v>
      </c>
      <c r="D272" s="103">
        <v>2010</v>
      </c>
      <c r="E272" s="79" t="s">
        <v>766</v>
      </c>
      <c r="F272" s="103" t="s">
        <v>433</v>
      </c>
      <c r="H272" s="103" t="s">
        <v>1264</v>
      </c>
      <c r="I272" s="103" t="s">
        <v>1283</v>
      </c>
      <c r="J272" s="113" t="s">
        <v>944</v>
      </c>
      <c r="K272" s="103" t="s">
        <v>834</v>
      </c>
      <c r="L272" s="108">
        <v>4.63</v>
      </c>
      <c r="N272" s="103" t="s">
        <v>848</v>
      </c>
      <c r="O272" s="111" t="s">
        <v>572</v>
      </c>
      <c r="P272" s="79">
        <v>2009</v>
      </c>
      <c r="Q272" s="103">
        <v>1</v>
      </c>
      <c r="R272" s="103">
        <v>4.63</v>
      </c>
      <c r="T272" s="103">
        <v>148.90174166666699</v>
      </c>
      <c r="U272" s="103">
        <v>689.41506391666815</v>
      </c>
      <c r="W272" s="103">
        <v>200.79331767776301</v>
      </c>
      <c r="X272" s="103">
        <v>127.27167227573401</v>
      </c>
      <c r="Z272" s="103">
        <v>1087.672814111741</v>
      </c>
      <c r="AB272" s="103">
        <v>156.80968562314899</v>
      </c>
      <c r="AC272" s="111">
        <v>6.9362604088479438</v>
      </c>
      <c r="AD272" s="103" t="s">
        <v>1835</v>
      </c>
      <c r="AG272" s="122" t="str">
        <f>VLOOKUP(A272,'Article Matrix'!$B$2:$I$84,7,FALSE)</f>
        <v>Sub-Saharan Africa</v>
      </c>
      <c r="AH272" s="122" t="str">
        <f>VLOOKUP(A272,'Article Matrix'!$B$2:$I$84,8,FALSE)</f>
        <v>Lower middle income</v>
      </c>
      <c r="AI272" s="103" t="str">
        <f t="shared" si="8"/>
        <v>Lower Middle Income</v>
      </c>
      <c r="AJ272" s="79" t="str">
        <f t="shared" si="9"/>
        <v>Per Person</v>
      </c>
    </row>
    <row r="273" spans="1:36">
      <c r="A273" s="103" t="s">
        <v>822</v>
      </c>
      <c r="B273" s="103" t="s">
        <v>1527</v>
      </c>
      <c r="C273" s="103" t="s">
        <v>768</v>
      </c>
      <c r="D273" s="103">
        <v>2011</v>
      </c>
      <c r="E273" s="79" t="s">
        <v>764</v>
      </c>
      <c r="F273" s="103" t="s">
        <v>446</v>
      </c>
      <c r="H273" s="103" t="s">
        <v>950</v>
      </c>
      <c r="I273" s="103" t="s">
        <v>1298</v>
      </c>
      <c r="J273" s="104" t="s">
        <v>941</v>
      </c>
      <c r="K273" s="103" t="s">
        <v>834</v>
      </c>
      <c r="L273" s="107">
        <v>4.46</v>
      </c>
      <c r="N273" s="103" t="s">
        <v>846</v>
      </c>
      <c r="O273" s="111" t="s">
        <v>572</v>
      </c>
      <c r="P273" s="79">
        <v>2008</v>
      </c>
      <c r="Q273" s="103">
        <v>1</v>
      </c>
      <c r="R273" s="103">
        <v>4.46</v>
      </c>
      <c r="T273" s="103">
        <v>2.7000883333333299</v>
      </c>
      <c r="U273" s="103">
        <v>12.042393966666651</v>
      </c>
      <c r="W273" s="103">
        <v>143.77885974556301</v>
      </c>
      <c r="X273" s="103">
        <v>103.301397832574</v>
      </c>
      <c r="Z273" s="103">
        <v>16.761067221378912</v>
      </c>
      <c r="AB273" s="103">
        <v>2.0836483390254799</v>
      </c>
      <c r="AC273" s="111">
        <v>8.0440959769718372</v>
      </c>
      <c r="AD273" s="103" t="s">
        <v>1848</v>
      </c>
      <c r="AG273" s="122" t="str">
        <f>VLOOKUP(A273,'Article Matrix'!$B$2:$I$84,7,FALSE)</f>
        <v>East Asia &amp; Pacific</v>
      </c>
      <c r="AH273" s="122" t="str">
        <f>VLOOKUP(A273,'Article Matrix'!$B$2:$I$84,8,FALSE)</f>
        <v>Lower middle income</v>
      </c>
      <c r="AI273" s="103" t="str">
        <f t="shared" si="8"/>
        <v>Lower Middle Income</v>
      </c>
      <c r="AJ273" s="79" t="str">
        <f t="shared" si="9"/>
        <v>Per Patient Treated</v>
      </c>
    </row>
    <row r="274" spans="1:36">
      <c r="A274" s="103" t="s">
        <v>976</v>
      </c>
      <c r="B274" s="103" t="s">
        <v>1586</v>
      </c>
      <c r="C274" s="103" t="s">
        <v>980</v>
      </c>
      <c r="D274" s="103">
        <v>2009</v>
      </c>
      <c r="E274" s="79" t="s">
        <v>979</v>
      </c>
      <c r="F274" s="79" t="s">
        <v>349</v>
      </c>
      <c r="G274" s="103" t="s">
        <v>1832</v>
      </c>
      <c r="H274" s="79" t="s">
        <v>1829</v>
      </c>
      <c r="I274" s="103" t="s">
        <v>863</v>
      </c>
      <c r="J274" s="103" t="s">
        <v>986</v>
      </c>
      <c r="K274" s="103" t="s">
        <v>851</v>
      </c>
      <c r="L274" s="105">
        <v>4.6900000000000004</v>
      </c>
      <c r="N274" s="103" t="s">
        <v>837</v>
      </c>
      <c r="O274" s="111" t="s">
        <v>572</v>
      </c>
      <c r="P274" s="79">
        <v>2007</v>
      </c>
      <c r="Q274" s="103">
        <v>1</v>
      </c>
      <c r="R274" s="103">
        <v>4.6900000000000004</v>
      </c>
      <c r="T274" s="103">
        <v>67.317638124285693</v>
      </c>
      <c r="U274" s="79">
        <v>315.71972280289992</v>
      </c>
      <c r="W274" s="103">
        <v>224.602657227321</v>
      </c>
      <c r="X274" s="103">
        <v>114.453734208171</v>
      </c>
      <c r="Z274" s="103">
        <v>619.56465790473158</v>
      </c>
      <c r="AB274" s="103">
        <v>84.529601757352907</v>
      </c>
      <c r="AC274" s="111">
        <v>7.3295584626463475</v>
      </c>
      <c r="AD274" s="103" t="s">
        <v>1845</v>
      </c>
      <c r="AG274" s="122" t="str">
        <f>VLOOKUP(A274,'Article Matrix'!$B$2:$I$84,7,FALSE)</f>
        <v>Sub-Saharan Africa</v>
      </c>
      <c r="AH274" s="122" t="str">
        <f>VLOOKUP(A274,'Article Matrix'!$B$2:$I$84,8,FALSE)</f>
        <v>Low income</v>
      </c>
      <c r="AI274" s="103" t="str">
        <f t="shared" si="8"/>
        <v>Low Income</v>
      </c>
      <c r="AJ274" s="79" t="str">
        <f t="shared" si="9"/>
        <v>Per Net Distributed</v>
      </c>
    </row>
    <row r="275" spans="1:36">
      <c r="A275" s="103" t="s">
        <v>822</v>
      </c>
      <c r="B275" s="103" t="s">
        <v>1529</v>
      </c>
      <c r="C275" s="103" t="s">
        <v>768</v>
      </c>
      <c r="D275" s="103">
        <v>2011</v>
      </c>
      <c r="E275" s="79" t="s">
        <v>764</v>
      </c>
      <c r="F275" s="103" t="s">
        <v>446</v>
      </c>
      <c r="H275" s="103" t="s">
        <v>950</v>
      </c>
      <c r="I275" s="103" t="s">
        <v>1298</v>
      </c>
      <c r="J275" s="104" t="s">
        <v>939</v>
      </c>
      <c r="K275" s="103" t="s">
        <v>834</v>
      </c>
      <c r="L275" s="107">
        <v>4.5999999999999996</v>
      </c>
      <c r="N275" s="103" t="s">
        <v>846</v>
      </c>
      <c r="O275" s="111" t="s">
        <v>572</v>
      </c>
      <c r="P275" s="79">
        <v>2008</v>
      </c>
      <c r="Q275" s="103">
        <v>1</v>
      </c>
      <c r="R275" s="103">
        <v>4.5999999999999996</v>
      </c>
      <c r="T275" s="103">
        <v>2.7000883333333299</v>
      </c>
      <c r="U275" s="103">
        <v>12.420406333333316</v>
      </c>
      <c r="W275" s="103">
        <v>143.77885974556301</v>
      </c>
      <c r="X275" s="103">
        <v>103.301397832574</v>
      </c>
      <c r="Z275" s="103">
        <v>17.287199376310088</v>
      </c>
      <c r="AB275" s="103">
        <v>2.0836483390254799</v>
      </c>
      <c r="AC275" s="111">
        <v>8.2966012318543605</v>
      </c>
      <c r="AD275" s="103" t="s">
        <v>1848</v>
      </c>
      <c r="AG275" s="122" t="str">
        <f>VLOOKUP(A275,'Article Matrix'!$B$2:$I$84,7,FALSE)</f>
        <v>East Asia &amp; Pacific</v>
      </c>
      <c r="AH275" s="122" t="str">
        <f>VLOOKUP(A275,'Article Matrix'!$B$2:$I$84,8,FALSE)</f>
        <v>Lower middle income</v>
      </c>
      <c r="AI275" s="103" t="str">
        <f t="shared" si="8"/>
        <v>Lower Middle Income</v>
      </c>
      <c r="AJ275" s="79" t="str">
        <f t="shared" si="9"/>
        <v>Per Patient Treated</v>
      </c>
    </row>
    <row r="276" spans="1:36">
      <c r="A276" s="103" t="s">
        <v>780</v>
      </c>
      <c r="B276" s="103" t="s">
        <v>1605</v>
      </c>
      <c r="C276" s="103" t="s">
        <v>730</v>
      </c>
      <c r="D276" s="103">
        <v>2009</v>
      </c>
      <c r="E276" s="79" t="s">
        <v>684</v>
      </c>
      <c r="F276" s="103" t="s">
        <v>280</v>
      </c>
      <c r="G276" s="103" t="s">
        <v>1832</v>
      </c>
      <c r="H276" s="79" t="s">
        <v>1829</v>
      </c>
      <c r="I276" s="103" t="s">
        <v>863</v>
      </c>
      <c r="J276" s="103" t="s">
        <v>865</v>
      </c>
      <c r="K276" s="103" t="s">
        <v>834</v>
      </c>
      <c r="L276" s="105">
        <v>4.72</v>
      </c>
      <c r="N276" s="103" t="s">
        <v>837</v>
      </c>
      <c r="O276" s="111" t="s">
        <v>572</v>
      </c>
      <c r="P276" s="79">
        <v>2005</v>
      </c>
      <c r="Q276" s="103">
        <v>1</v>
      </c>
      <c r="R276" s="103">
        <v>4.72</v>
      </c>
      <c r="T276" s="103">
        <v>8.6664416666666693</v>
      </c>
      <c r="U276" s="103">
        <v>40.905604666666676</v>
      </c>
      <c r="W276" s="103">
        <v>364.73876224138598</v>
      </c>
      <c r="X276" s="103">
        <v>88.538763952343004</v>
      </c>
      <c r="Z276" s="103">
        <v>168.51217420299938</v>
      </c>
      <c r="AB276" s="103">
        <v>17.704761378267399</v>
      </c>
      <c r="AC276" s="102">
        <v>9.5179014617981874</v>
      </c>
      <c r="AD276" s="103" t="s">
        <v>1845</v>
      </c>
      <c r="AF276" s="103" t="s">
        <v>965</v>
      </c>
      <c r="AG276" s="122" t="str">
        <f>VLOOKUP(A276,'Article Matrix'!$B$2:$I$84,7,FALSE)</f>
        <v>Sub-Saharan Africa</v>
      </c>
      <c r="AH276" s="122" t="str">
        <f>VLOOKUP(A276,'Article Matrix'!$B$2:$I$84,8,FALSE)</f>
        <v>Low income</v>
      </c>
      <c r="AI276" s="103" t="str">
        <f t="shared" si="8"/>
        <v>Low Income</v>
      </c>
      <c r="AJ276" s="79" t="str">
        <f t="shared" si="9"/>
        <v>Per Net Distributed</v>
      </c>
    </row>
    <row r="277" spans="1:36">
      <c r="A277" s="103" t="s">
        <v>814</v>
      </c>
      <c r="B277" s="103" t="s">
        <v>1482</v>
      </c>
      <c r="C277" s="103" t="s">
        <v>743</v>
      </c>
      <c r="D277" s="103">
        <v>2001</v>
      </c>
      <c r="E277" s="79" t="s">
        <v>718</v>
      </c>
      <c r="F277" s="103" t="s">
        <v>154</v>
      </c>
      <c r="H277" s="103" t="s">
        <v>850</v>
      </c>
      <c r="I277" s="103" t="s">
        <v>1314</v>
      </c>
      <c r="J277" s="113" t="s">
        <v>929</v>
      </c>
      <c r="K277" s="103" t="s">
        <v>834</v>
      </c>
      <c r="L277" s="106">
        <v>2.14</v>
      </c>
      <c r="N277" s="103" t="s">
        <v>842</v>
      </c>
      <c r="O277" s="111" t="s">
        <v>572</v>
      </c>
      <c r="P277" s="79">
        <v>2000</v>
      </c>
      <c r="Q277" s="103">
        <v>1</v>
      </c>
      <c r="R277" s="103">
        <v>2.14</v>
      </c>
      <c r="T277" s="103">
        <v>0</v>
      </c>
      <c r="U277" s="103" t="e">
        <v>#N/A</v>
      </c>
      <c r="W277" s="103">
        <v>0</v>
      </c>
      <c r="X277" s="103">
        <v>0</v>
      </c>
      <c r="Y277" s="103" t="s">
        <v>599</v>
      </c>
      <c r="Z277" s="103" t="e">
        <v>#N/A</v>
      </c>
      <c r="AB277" s="103">
        <v>0</v>
      </c>
      <c r="AC277" s="111">
        <v>7.1791676402165727</v>
      </c>
      <c r="AD277" s="103" t="s">
        <v>1841</v>
      </c>
      <c r="AF277" s="103" t="s">
        <v>972</v>
      </c>
      <c r="AG277" s="122" t="str">
        <f>VLOOKUP(A277,'Article Matrix'!$B$2:$I$84,7,FALSE)</f>
        <v>Sub-Saharan Africa</v>
      </c>
      <c r="AH277" s="122" t="str">
        <f>VLOOKUP(A277,'Article Matrix'!$B$2:$I$84,8,FALSE)</f>
        <v>Multiple</v>
      </c>
      <c r="AI277" s="103" t="str">
        <f t="shared" si="8"/>
        <v>Multiple</v>
      </c>
      <c r="AJ277" s="79" t="str">
        <f t="shared" si="9"/>
        <v>Per Person Treated (Compliant)</v>
      </c>
    </row>
    <row r="278" spans="1:36">
      <c r="A278" s="103" t="s">
        <v>1074</v>
      </c>
      <c r="B278" s="103" t="s">
        <v>1741</v>
      </c>
      <c r="C278" s="103" t="s">
        <v>1076</v>
      </c>
      <c r="D278" s="103">
        <v>2011</v>
      </c>
      <c r="E278" s="79" t="s">
        <v>1075</v>
      </c>
      <c r="F278" s="79" t="s">
        <v>545</v>
      </c>
      <c r="G278" s="79" t="s">
        <v>1831</v>
      </c>
      <c r="H278" s="79" t="s">
        <v>1264</v>
      </c>
      <c r="I278" s="79" t="s">
        <v>867</v>
      </c>
      <c r="J278" s="103" t="s">
        <v>1241</v>
      </c>
      <c r="K278" s="103" t="s">
        <v>834</v>
      </c>
      <c r="L278" s="78">
        <v>5.27</v>
      </c>
      <c r="N278" s="103" t="s">
        <v>848</v>
      </c>
      <c r="O278" s="111" t="s">
        <v>572</v>
      </c>
      <c r="P278" s="79">
        <v>2011</v>
      </c>
      <c r="Q278" s="103">
        <v>1</v>
      </c>
      <c r="R278" s="103">
        <v>5.27</v>
      </c>
      <c r="T278" s="103">
        <v>2522.74632070807</v>
      </c>
      <c r="U278" s="79">
        <v>13294.873110131528</v>
      </c>
      <c r="W278" s="103">
        <v>202.95607073094899</v>
      </c>
      <c r="X278" s="103">
        <v>149.972376254978</v>
      </c>
      <c r="Z278" s="103">
        <v>17991.814724008436</v>
      </c>
      <c r="AB278" s="103">
        <v>2504.5630775832801</v>
      </c>
      <c r="AC278" s="111">
        <v>7.1836141341543769</v>
      </c>
      <c r="AD278" s="103" t="s">
        <v>1835</v>
      </c>
      <c r="AG278" s="122" t="str">
        <f>VLOOKUP(A278,'Article Matrix'!$B$2:$I$84,7,FALSE)</f>
        <v>Sub-Saharan Africa</v>
      </c>
      <c r="AH278" s="122" t="str">
        <f>VLOOKUP(A278,'Article Matrix'!$B$2:$I$84,8,FALSE)</f>
        <v>Low income</v>
      </c>
      <c r="AI278" s="103" t="str">
        <f t="shared" si="8"/>
        <v>Low Income</v>
      </c>
      <c r="AJ278" s="79" t="str">
        <f t="shared" si="9"/>
        <v>Per Person</v>
      </c>
    </row>
    <row r="279" spans="1:36">
      <c r="A279" s="103" t="s">
        <v>824</v>
      </c>
      <c r="B279" s="103" t="s">
        <v>1539</v>
      </c>
      <c r="C279" s="103" t="s">
        <v>770</v>
      </c>
      <c r="D279" s="103">
        <v>2010</v>
      </c>
      <c r="E279" s="79" t="s">
        <v>766</v>
      </c>
      <c r="F279" s="103" t="s">
        <v>433</v>
      </c>
      <c r="H279" s="103" t="s">
        <v>1264</v>
      </c>
      <c r="I279" s="103" t="s">
        <v>867</v>
      </c>
      <c r="J279" s="113" t="s">
        <v>947</v>
      </c>
      <c r="K279" s="103" t="s">
        <v>834</v>
      </c>
      <c r="L279" s="105">
        <v>4.84</v>
      </c>
      <c r="N279" s="103" t="s">
        <v>848</v>
      </c>
      <c r="O279" s="111" t="s">
        <v>572</v>
      </c>
      <c r="P279" s="79">
        <v>2009</v>
      </c>
      <c r="Q279" s="103">
        <v>1</v>
      </c>
      <c r="R279" s="103">
        <v>4.84</v>
      </c>
      <c r="T279" s="103">
        <v>148.90174166666699</v>
      </c>
      <c r="U279" s="103">
        <v>720.68442966666828</v>
      </c>
      <c r="W279" s="103">
        <v>200.79331767776301</v>
      </c>
      <c r="X279" s="103">
        <v>127.27167227573401</v>
      </c>
      <c r="Z279" s="103">
        <v>1137.0057063284723</v>
      </c>
      <c r="AB279" s="103">
        <v>156.80968562314899</v>
      </c>
      <c r="AC279" s="111">
        <v>7.2508640127049793</v>
      </c>
      <c r="AD279" s="103" t="s">
        <v>1835</v>
      </c>
      <c r="AG279" s="122" t="str">
        <f>VLOOKUP(A279,'Article Matrix'!$B$2:$I$84,7,FALSE)</f>
        <v>Sub-Saharan Africa</v>
      </c>
      <c r="AH279" s="122" t="str">
        <f>VLOOKUP(A279,'Article Matrix'!$B$2:$I$84,8,FALSE)</f>
        <v>Lower middle income</v>
      </c>
      <c r="AI279" s="103" t="str">
        <f t="shared" si="8"/>
        <v>Lower Middle Income</v>
      </c>
      <c r="AJ279" s="79" t="str">
        <f t="shared" si="9"/>
        <v>Per Person</v>
      </c>
    </row>
    <row r="280" spans="1:36">
      <c r="A280" s="103" t="s">
        <v>1027</v>
      </c>
      <c r="B280" s="103" t="s">
        <v>1803</v>
      </c>
      <c r="C280" s="103" t="s">
        <v>1029</v>
      </c>
      <c r="D280" s="103">
        <v>2012</v>
      </c>
      <c r="E280" s="79" t="s">
        <v>1028</v>
      </c>
      <c r="F280" s="79" t="s">
        <v>481</v>
      </c>
      <c r="G280" s="79"/>
      <c r="H280" s="79" t="s">
        <v>950</v>
      </c>
      <c r="I280" s="79" t="s">
        <v>1298</v>
      </c>
      <c r="J280" s="103" t="s">
        <v>1159</v>
      </c>
      <c r="K280" s="103" t="s">
        <v>834</v>
      </c>
      <c r="L280" s="105">
        <v>4.66</v>
      </c>
      <c r="N280" s="103" t="s">
        <v>846</v>
      </c>
      <c r="O280" s="111" t="s">
        <v>572</v>
      </c>
      <c r="P280" s="79">
        <v>2009</v>
      </c>
      <c r="Q280" s="103">
        <v>1</v>
      </c>
      <c r="R280" s="103">
        <v>4.66</v>
      </c>
      <c r="T280" s="103">
        <v>3385.65</v>
      </c>
      <c r="U280" s="79">
        <v>15777.129000000001</v>
      </c>
      <c r="W280" s="103">
        <v>214.26197029566001</v>
      </c>
      <c r="X280" s="103">
        <v>128.2125477795</v>
      </c>
      <c r="Z280" s="103">
        <v>26365.896347075766</v>
      </c>
      <c r="AB280" s="103">
        <v>4344.0376417010802</v>
      </c>
      <c r="AC280" s="111">
        <v>6.0694447244133807</v>
      </c>
      <c r="AD280" s="103" t="s">
        <v>1848</v>
      </c>
      <c r="AG280" s="122" t="str">
        <f>VLOOKUP(A280,'Article Matrix'!$B$2:$I$84,7,FALSE)</f>
        <v>Sub-Saharan Africa</v>
      </c>
      <c r="AH280" s="122" t="str">
        <f>VLOOKUP(A280,'Article Matrix'!$B$2:$I$84,8,FALSE)</f>
        <v>Low income</v>
      </c>
      <c r="AI280" s="103" t="str">
        <f t="shared" si="8"/>
        <v>Low Income</v>
      </c>
      <c r="AJ280" s="79" t="str">
        <f t="shared" si="9"/>
        <v>Per Patient Treated</v>
      </c>
    </row>
    <row r="281" spans="1:36">
      <c r="A281" s="103" t="s">
        <v>821</v>
      </c>
      <c r="B281" s="103" t="s">
        <v>1519</v>
      </c>
      <c r="C281" s="103" t="s">
        <v>729</v>
      </c>
      <c r="D281" s="103">
        <v>2011</v>
      </c>
      <c r="E281" s="79" t="s">
        <v>763</v>
      </c>
      <c r="F281" s="103" t="s">
        <v>568</v>
      </c>
      <c r="H281" s="103" t="s">
        <v>1264</v>
      </c>
      <c r="I281" s="103" t="s">
        <v>868</v>
      </c>
      <c r="J281" s="103" t="s">
        <v>937</v>
      </c>
      <c r="K281" s="103" t="s">
        <v>834</v>
      </c>
      <c r="L281" s="105">
        <v>5.33</v>
      </c>
      <c r="N281" s="103" t="s">
        <v>848</v>
      </c>
      <c r="O281" s="111" t="s">
        <v>572</v>
      </c>
      <c r="P281" s="79">
        <v>2009</v>
      </c>
      <c r="Q281" s="103">
        <v>1</v>
      </c>
      <c r="R281" s="103">
        <v>5.33</v>
      </c>
      <c r="T281" s="103">
        <v>5.0461092452123504</v>
      </c>
      <c r="U281" s="103">
        <v>26.895762276981827</v>
      </c>
      <c r="W281" s="103">
        <v>189.33530292592201</v>
      </c>
      <c r="X281" s="103">
        <v>135.65228854306099</v>
      </c>
      <c r="Z281" s="103">
        <v>37.539486821996761</v>
      </c>
      <c r="AB281" s="103">
        <v>5.1472526651441299</v>
      </c>
      <c r="AC281" s="111">
        <v>7.293111347768976</v>
      </c>
      <c r="AD281" s="103" t="s">
        <v>1835</v>
      </c>
      <c r="AG281" s="122" t="str">
        <f>VLOOKUP(A281,'Article Matrix'!$B$2:$I$84,7,FALSE)</f>
        <v>Sub-Saharan Africa</v>
      </c>
      <c r="AH281" s="122" t="str">
        <f>VLOOKUP(A281,'Article Matrix'!$B$2:$I$84,8,FALSE)</f>
        <v>Lower middle income</v>
      </c>
      <c r="AI281" s="103" t="str">
        <f t="shared" si="8"/>
        <v>Lower Middle Income</v>
      </c>
      <c r="AJ281" s="79" t="str">
        <f t="shared" si="9"/>
        <v>Per Person</v>
      </c>
    </row>
    <row r="282" spans="1:36">
      <c r="A282" s="103" t="s">
        <v>1017</v>
      </c>
      <c r="B282" s="103" t="s">
        <v>1772</v>
      </c>
      <c r="C282" s="103" t="s">
        <v>1019</v>
      </c>
      <c r="D282" s="103">
        <v>2013</v>
      </c>
      <c r="E282" s="79" t="s">
        <v>1018</v>
      </c>
      <c r="F282" s="79" t="s">
        <v>1254</v>
      </c>
      <c r="G282" s="79" t="s">
        <v>1832</v>
      </c>
      <c r="H282" s="79" t="s">
        <v>1829</v>
      </c>
      <c r="I282" s="103" t="s">
        <v>863</v>
      </c>
      <c r="J282" s="103" t="s">
        <v>1121</v>
      </c>
      <c r="K282" s="103" t="s">
        <v>834</v>
      </c>
      <c r="L282" s="105">
        <v>4.8</v>
      </c>
      <c r="N282" s="103" t="s">
        <v>840</v>
      </c>
      <c r="O282" s="111" t="s">
        <v>572</v>
      </c>
      <c r="P282" s="79">
        <v>2012</v>
      </c>
      <c r="Q282" s="103">
        <v>1</v>
      </c>
      <c r="R282" s="103">
        <v>4.8</v>
      </c>
      <c r="T282" s="103" t="e">
        <v>#N/A</v>
      </c>
      <c r="U282" s="79" t="e">
        <v>#N/A</v>
      </c>
      <c r="W282" s="103" t="e">
        <v>#N/A</v>
      </c>
      <c r="X282" s="103" t="e">
        <v>#N/A</v>
      </c>
      <c r="Y282" s="77" t="s">
        <v>669</v>
      </c>
      <c r="Z282" s="103" t="e">
        <v>#N/A</v>
      </c>
      <c r="AB282" s="103" t="e">
        <v>#N/A</v>
      </c>
      <c r="AC282" s="111">
        <v>5.3141280000000002</v>
      </c>
      <c r="AD282" s="103" t="s">
        <v>1844</v>
      </c>
      <c r="AG282" s="122" t="str">
        <f>VLOOKUP(A282,'Article Matrix'!$B$2:$I$84,7,FALSE)</f>
        <v>Multiple</v>
      </c>
      <c r="AH282" s="122" t="str">
        <f>VLOOKUP(A282,'Article Matrix'!$B$2:$I$84,8,FALSE)</f>
        <v>Multiple</v>
      </c>
      <c r="AI282" s="103" t="str">
        <f t="shared" si="8"/>
        <v>Multiple</v>
      </c>
      <c r="AJ282" s="79" t="str">
        <f t="shared" si="9"/>
        <v>Per Person Protected</v>
      </c>
    </row>
    <row r="283" spans="1:36">
      <c r="A283" s="103" t="s">
        <v>818</v>
      </c>
      <c r="B283" s="103" t="s">
        <v>1499</v>
      </c>
      <c r="C283" s="103" t="s">
        <v>760</v>
      </c>
      <c r="D283" s="103">
        <v>2007</v>
      </c>
      <c r="E283" s="79" t="s">
        <v>758</v>
      </c>
      <c r="F283" s="103" t="s">
        <v>524</v>
      </c>
      <c r="G283" s="103" t="s">
        <v>1832</v>
      </c>
      <c r="H283" s="79" t="s">
        <v>1829</v>
      </c>
      <c r="I283" s="103" t="s">
        <v>863</v>
      </c>
      <c r="J283" s="103" t="s">
        <v>934</v>
      </c>
      <c r="K283" s="103" t="s">
        <v>851</v>
      </c>
      <c r="L283" s="105">
        <v>4.8</v>
      </c>
      <c r="N283" s="103" t="s">
        <v>837</v>
      </c>
      <c r="O283" s="111" t="s">
        <v>572</v>
      </c>
      <c r="P283" s="79">
        <v>2005</v>
      </c>
      <c r="Q283" s="103">
        <v>1</v>
      </c>
      <c r="R283" s="103">
        <v>4.8</v>
      </c>
      <c r="T283" s="103">
        <v>1128.9341791619199</v>
      </c>
      <c r="U283" s="103">
        <v>5418.8840599772157</v>
      </c>
      <c r="W283" s="103">
        <v>197.07182063634701</v>
      </c>
      <c r="X283" s="103">
        <v>95.206749465219204</v>
      </c>
      <c r="Z283" s="103">
        <v>11216.739921439255</v>
      </c>
      <c r="AB283" s="103">
        <v>1583.00278737484</v>
      </c>
      <c r="AC283" s="111">
        <v>7.0857360523290343</v>
      </c>
      <c r="AD283" s="103" t="s">
        <v>1845</v>
      </c>
      <c r="AG283" s="122" t="str">
        <f>VLOOKUP(A283,'Article Matrix'!$B$2:$I$84,7,FALSE)</f>
        <v>Multiple</v>
      </c>
      <c r="AH283" s="122" t="str">
        <f>VLOOKUP(A283,'Article Matrix'!$B$2:$I$84,8,FALSE)</f>
        <v>Multiple</v>
      </c>
      <c r="AI283" s="103" t="str">
        <f t="shared" si="8"/>
        <v>Multiple</v>
      </c>
      <c r="AJ283" s="79" t="str">
        <f t="shared" si="9"/>
        <v>Per Net Distributed</v>
      </c>
    </row>
    <row r="284" spans="1:36">
      <c r="A284" s="103" t="s">
        <v>824</v>
      </c>
      <c r="B284" s="103" t="s">
        <v>1540</v>
      </c>
      <c r="C284" s="103" t="s">
        <v>770</v>
      </c>
      <c r="D284" s="103">
        <v>2010</v>
      </c>
      <c r="E284" s="79" t="s">
        <v>766</v>
      </c>
      <c r="F284" s="103" t="s">
        <v>433</v>
      </c>
      <c r="H284" s="103" t="s">
        <v>1264</v>
      </c>
      <c r="I284" s="103" t="s">
        <v>867</v>
      </c>
      <c r="J284" s="113" t="s">
        <v>946</v>
      </c>
      <c r="K284" s="103" t="s">
        <v>834</v>
      </c>
      <c r="L284" s="105">
        <v>4.97</v>
      </c>
      <c r="N284" s="103" t="s">
        <v>848</v>
      </c>
      <c r="O284" s="111" t="s">
        <v>572</v>
      </c>
      <c r="P284" s="79">
        <v>2009</v>
      </c>
      <c r="Q284" s="103">
        <v>1</v>
      </c>
      <c r="R284" s="103">
        <v>4.97</v>
      </c>
      <c r="T284" s="103">
        <v>148.90174166666699</v>
      </c>
      <c r="U284" s="103">
        <v>740.04165608333494</v>
      </c>
      <c r="W284" s="103">
        <v>200.79331767776301</v>
      </c>
      <c r="X284" s="103">
        <v>127.27167227573401</v>
      </c>
      <c r="Z284" s="103">
        <v>1167.5451157959724</v>
      </c>
      <c r="AB284" s="103">
        <v>156.80968562314899</v>
      </c>
      <c r="AC284" s="111">
        <v>7.4456186246164746</v>
      </c>
      <c r="AD284" s="103" t="s">
        <v>1835</v>
      </c>
      <c r="AG284" s="122" t="str">
        <f>VLOOKUP(A284,'Article Matrix'!$B$2:$I$84,7,FALSE)</f>
        <v>Sub-Saharan Africa</v>
      </c>
      <c r="AH284" s="122" t="str">
        <f>VLOOKUP(A284,'Article Matrix'!$B$2:$I$84,8,FALSE)</f>
        <v>Lower middle income</v>
      </c>
      <c r="AI284" s="103" t="str">
        <f t="shared" si="8"/>
        <v>Lower Middle Income</v>
      </c>
      <c r="AJ284" s="79" t="str">
        <f t="shared" si="9"/>
        <v>Per Person</v>
      </c>
    </row>
    <row r="285" spans="1:36">
      <c r="A285" s="103" t="s">
        <v>775</v>
      </c>
      <c r="B285" s="103" t="s">
        <v>1370</v>
      </c>
      <c r="C285" s="103" t="s">
        <v>723</v>
      </c>
      <c r="D285" s="103">
        <v>2010</v>
      </c>
      <c r="E285" s="79" t="s">
        <v>680</v>
      </c>
      <c r="F285" s="103" t="s">
        <v>42</v>
      </c>
      <c r="G285" s="103" t="s">
        <v>1833</v>
      </c>
      <c r="H285" s="103" t="s">
        <v>850</v>
      </c>
      <c r="I285" s="103" t="s">
        <v>1309</v>
      </c>
      <c r="J285" s="103" t="s">
        <v>852</v>
      </c>
      <c r="K285" s="103" t="s">
        <v>851</v>
      </c>
      <c r="L285" s="105">
        <v>6.95</v>
      </c>
      <c r="N285" s="103" t="s">
        <v>843</v>
      </c>
      <c r="O285" s="111" t="s">
        <v>572</v>
      </c>
      <c r="P285" s="79">
        <v>2008</v>
      </c>
      <c r="Q285" s="103">
        <v>1</v>
      </c>
      <c r="R285" s="103">
        <v>6.95</v>
      </c>
      <c r="T285" s="103">
        <v>1.05785833333333</v>
      </c>
      <c r="U285" s="103">
        <v>7.3521154166666438</v>
      </c>
      <c r="W285" s="103">
        <v>224.242068249619</v>
      </c>
      <c r="X285" s="103">
        <v>122.81939354868599</v>
      </c>
      <c r="Z285" s="103">
        <v>13.423397717638998</v>
      </c>
      <c r="AB285" s="103">
        <v>1.7958166666666699</v>
      </c>
      <c r="AC285" s="102">
        <v>7.4748152006824977</v>
      </c>
      <c r="AD285" s="103" t="s">
        <v>1842</v>
      </c>
      <c r="AG285" s="122" t="str">
        <f>VLOOKUP(A285,'Article Matrix'!$B$2:$I$84,7,FALSE)</f>
        <v>Sub-Saharan Africa</v>
      </c>
      <c r="AH285" s="122" t="str">
        <f>VLOOKUP(A285,'Article Matrix'!$B$2:$I$84,8,FALSE)</f>
        <v>Lower middle income</v>
      </c>
      <c r="AI285" s="103" t="str">
        <f t="shared" si="8"/>
        <v>Lower Middle Income</v>
      </c>
      <c r="AJ285" s="79" t="str">
        <f t="shared" si="9"/>
        <v>Per Person Treated (All)</v>
      </c>
    </row>
    <row r="286" spans="1:36">
      <c r="A286" s="103" t="s">
        <v>796</v>
      </c>
      <c r="B286" s="103" t="s">
        <v>1388</v>
      </c>
      <c r="C286" s="103" t="s">
        <v>737</v>
      </c>
      <c r="D286" s="103">
        <v>2006</v>
      </c>
      <c r="E286" s="79" t="s">
        <v>700</v>
      </c>
      <c r="F286" s="103" t="s">
        <v>524</v>
      </c>
      <c r="H286" s="103" t="s">
        <v>950</v>
      </c>
      <c r="I286" s="103" t="s">
        <v>1298</v>
      </c>
      <c r="J286" s="103" t="s">
        <v>898</v>
      </c>
      <c r="K286" s="103" t="s">
        <v>834</v>
      </c>
      <c r="L286" s="105">
        <v>5.09</v>
      </c>
      <c r="N286" s="103" t="s">
        <v>846</v>
      </c>
      <c r="O286" s="111" t="s">
        <v>572</v>
      </c>
      <c r="P286" s="79">
        <v>2005</v>
      </c>
      <c r="Q286" s="103">
        <v>1</v>
      </c>
      <c r="R286" s="103">
        <v>5.09</v>
      </c>
      <c r="T286" s="103">
        <v>1128.9341791619199</v>
      </c>
      <c r="U286" s="103">
        <v>5746.2749719341718</v>
      </c>
      <c r="W286" s="103">
        <v>197.07182063634701</v>
      </c>
      <c r="X286" s="103">
        <v>95.206749465219204</v>
      </c>
      <c r="Z286" s="103">
        <v>11894.417958359543</v>
      </c>
      <c r="AB286" s="103">
        <v>1583.00278737484</v>
      </c>
      <c r="AC286" s="111">
        <v>7.5138326054905793</v>
      </c>
      <c r="AD286" s="103" t="s">
        <v>1848</v>
      </c>
      <c r="AG286" s="122" t="str">
        <f>VLOOKUP(A286,'Article Matrix'!$B$2:$I$84,7,FALSE)</f>
        <v>Sub-Saharan Africa</v>
      </c>
      <c r="AH286" s="122" t="str">
        <f>VLOOKUP(A286,'Article Matrix'!$B$2:$I$84,8,FALSE)</f>
        <v>Low income</v>
      </c>
      <c r="AI286" s="103" t="str">
        <f t="shared" si="8"/>
        <v>Low Income</v>
      </c>
      <c r="AJ286" s="79" t="str">
        <f t="shared" si="9"/>
        <v>Per Patient Treated</v>
      </c>
    </row>
    <row r="287" spans="1:36">
      <c r="A287" s="103" t="s">
        <v>796</v>
      </c>
      <c r="B287" s="103" t="s">
        <v>1389</v>
      </c>
      <c r="C287" s="103" t="s">
        <v>737</v>
      </c>
      <c r="D287" s="103">
        <v>2006</v>
      </c>
      <c r="E287" s="79" t="s">
        <v>700</v>
      </c>
      <c r="F287" s="103" t="s">
        <v>524</v>
      </c>
      <c r="H287" s="103" t="s">
        <v>950</v>
      </c>
      <c r="I287" s="103" t="s">
        <v>1298</v>
      </c>
      <c r="J287" s="103" t="s">
        <v>899</v>
      </c>
      <c r="K287" s="103" t="s">
        <v>834</v>
      </c>
      <c r="L287" s="105">
        <v>5.13</v>
      </c>
      <c r="N287" s="103" t="s">
        <v>846</v>
      </c>
      <c r="O287" s="111" t="s">
        <v>572</v>
      </c>
      <c r="P287" s="79">
        <v>2005</v>
      </c>
      <c r="Q287" s="103">
        <v>1</v>
      </c>
      <c r="R287" s="103">
        <v>5.13</v>
      </c>
      <c r="T287" s="103">
        <v>1128.9341791619199</v>
      </c>
      <c r="U287" s="103">
        <v>5791.4323391006492</v>
      </c>
      <c r="W287" s="103">
        <v>197.07182063634701</v>
      </c>
      <c r="X287" s="103">
        <v>95.206749465219204</v>
      </c>
      <c r="Z287" s="103">
        <v>11987.890791038204</v>
      </c>
      <c r="AB287" s="103">
        <v>1583.00278737484</v>
      </c>
      <c r="AC287" s="111">
        <v>7.5728804059266546</v>
      </c>
      <c r="AD287" s="103" t="s">
        <v>1848</v>
      </c>
      <c r="AG287" s="122" t="str">
        <f>VLOOKUP(A287,'Article Matrix'!$B$2:$I$84,7,FALSE)</f>
        <v>Sub-Saharan Africa</v>
      </c>
      <c r="AH287" s="122" t="str">
        <f>VLOOKUP(A287,'Article Matrix'!$B$2:$I$84,8,FALSE)</f>
        <v>Low income</v>
      </c>
      <c r="AI287" s="103" t="str">
        <f t="shared" si="8"/>
        <v>Low Income</v>
      </c>
      <c r="AJ287" s="79" t="str">
        <f t="shared" si="9"/>
        <v>Per Patient Treated</v>
      </c>
    </row>
    <row r="288" spans="1:36">
      <c r="A288" s="103" t="s">
        <v>1036</v>
      </c>
      <c r="B288" s="103" t="s">
        <v>1674</v>
      </c>
      <c r="C288" s="103" t="s">
        <v>1038</v>
      </c>
      <c r="D288" s="103">
        <v>2011</v>
      </c>
      <c r="E288" s="79" t="s">
        <v>1037</v>
      </c>
      <c r="F288" s="79" t="s">
        <v>349</v>
      </c>
      <c r="G288" s="79"/>
      <c r="H288" s="103" t="s">
        <v>832</v>
      </c>
      <c r="I288" s="103" t="s">
        <v>868</v>
      </c>
      <c r="J288" s="103" t="s">
        <v>1278</v>
      </c>
      <c r="K288" s="103" t="s">
        <v>851</v>
      </c>
      <c r="L288" s="78">
        <v>6.24</v>
      </c>
      <c r="N288" s="103" t="s">
        <v>848</v>
      </c>
      <c r="O288" s="111" t="s">
        <v>572</v>
      </c>
      <c r="P288" s="79">
        <v>2010</v>
      </c>
      <c r="Q288" s="103">
        <v>1</v>
      </c>
      <c r="R288" s="103">
        <v>6.24</v>
      </c>
      <c r="T288" s="103">
        <v>79.233151704545506</v>
      </c>
      <c r="U288" s="79">
        <v>494.41486663636397</v>
      </c>
      <c r="W288" s="103">
        <v>224.602657227321</v>
      </c>
      <c r="X288" s="103">
        <v>173.230487397952</v>
      </c>
      <c r="Z288" s="103">
        <v>641.035504126462</v>
      </c>
      <c r="AB288" s="103">
        <v>84.529601757352907</v>
      </c>
      <c r="AC288" s="111">
        <v>7.5835623355542516</v>
      </c>
      <c r="AD288" s="103" t="s">
        <v>1835</v>
      </c>
      <c r="AG288" s="122" t="str">
        <f>VLOOKUP(A288,'Article Matrix'!$B$2:$I$84,7,FALSE)</f>
        <v>Sub-Saharan Africa</v>
      </c>
      <c r="AH288" s="122" t="str">
        <f>VLOOKUP(A288,'Article Matrix'!$B$2:$I$84,8,FALSE)</f>
        <v>Low income</v>
      </c>
      <c r="AI288" s="103" t="str">
        <f t="shared" si="8"/>
        <v>Low Income</v>
      </c>
      <c r="AJ288" s="79" t="str">
        <f t="shared" si="9"/>
        <v>Per Person</v>
      </c>
    </row>
    <row r="289" spans="1:36">
      <c r="A289" s="103" t="s">
        <v>777</v>
      </c>
      <c r="B289" s="103" t="s">
        <v>1469</v>
      </c>
      <c r="C289" s="103" t="s">
        <v>726</v>
      </c>
      <c r="D289" s="103">
        <v>2009</v>
      </c>
      <c r="E289" s="79" t="s">
        <v>682</v>
      </c>
      <c r="F289" s="103" t="s">
        <v>217</v>
      </c>
      <c r="G289" s="103" t="s">
        <v>1832</v>
      </c>
      <c r="H289" s="79" t="s">
        <v>1829</v>
      </c>
      <c r="I289" s="103" t="s">
        <v>863</v>
      </c>
      <c r="J289" s="103" t="s">
        <v>861</v>
      </c>
      <c r="K289" s="103" t="s">
        <v>851</v>
      </c>
      <c r="L289" s="105">
        <v>4.8099999999999996</v>
      </c>
      <c r="N289" s="103" t="s">
        <v>837</v>
      </c>
      <c r="O289" s="111" t="s">
        <v>572</v>
      </c>
      <c r="P289" s="79">
        <v>2006</v>
      </c>
      <c r="Q289" s="103">
        <v>1</v>
      </c>
      <c r="R289" s="103">
        <v>4.8099999999999996</v>
      </c>
      <c r="T289" s="103">
        <v>522.89010961083295</v>
      </c>
      <c r="U289" s="103">
        <v>2515.1014272281063</v>
      </c>
      <c r="W289" s="103">
        <v>122.729764173619</v>
      </c>
      <c r="X289" s="103">
        <v>100</v>
      </c>
      <c r="Z289" s="103">
        <v>3086.7780503643808</v>
      </c>
      <c r="AB289" s="103">
        <v>510.52713590196998</v>
      </c>
      <c r="AC289" s="102">
        <v>6.0462565714765359</v>
      </c>
      <c r="AD289" s="103" t="s">
        <v>1845</v>
      </c>
      <c r="AG289" s="122" t="str">
        <f>VLOOKUP(A289,'Article Matrix'!$B$2:$I$84,7,FALSE)</f>
        <v>Sub-Saharan Africa</v>
      </c>
      <c r="AH289" s="122" t="str">
        <f>VLOOKUP(A289,'Article Matrix'!$B$2:$I$84,8,FALSE)</f>
        <v>Low income</v>
      </c>
      <c r="AI289" s="103" t="str">
        <f t="shared" si="8"/>
        <v>Low Income</v>
      </c>
      <c r="AJ289" s="79" t="str">
        <f t="shared" si="9"/>
        <v>Per Net Distributed</v>
      </c>
    </row>
    <row r="290" spans="1:36">
      <c r="A290" s="103" t="s">
        <v>1074</v>
      </c>
      <c r="B290" s="103" t="s">
        <v>1739</v>
      </c>
      <c r="C290" s="103" t="s">
        <v>1076</v>
      </c>
      <c r="D290" s="103">
        <v>2011</v>
      </c>
      <c r="E290" s="79" t="s">
        <v>1075</v>
      </c>
      <c r="F290" s="79" t="s">
        <v>545</v>
      </c>
      <c r="G290" s="79" t="s">
        <v>1831</v>
      </c>
      <c r="H290" s="79" t="s">
        <v>1264</v>
      </c>
      <c r="I290" s="79" t="s">
        <v>867</v>
      </c>
      <c r="J290" s="103" t="s">
        <v>1238</v>
      </c>
      <c r="K290" s="103" t="s">
        <v>834</v>
      </c>
      <c r="L290" s="78">
        <v>5.6</v>
      </c>
      <c r="N290" s="103" t="s">
        <v>848</v>
      </c>
      <c r="O290" s="111" t="s">
        <v>572</v>
      </c>
      <c r="P290" s="79">
        <v>2011</v>
      </c>
      <c r="Q290" s="103">
        <v>1</v>
      </c>
      <c r="R290" s="103">
        <v>5.6</v>
      </c>
      <c r="T290" s="103">
        <v>2522.74632070807</v>
      </c>
      <c r="U290" s="79">
        <v>14127.379395965192</v>
      </c>
      <c r="W290" s="103">
        <v>202.95607073094899</v>
      </c>
      <c r="X290" s="103">
        <v>149.972376254978</v>
      </c>
      <c r="Z290" s="103">
        <v>19118.436898377087</v>
      </c>
      <c r="AB290" s="103">
        <v>2504.5630775832801</v>
      </c>
      <c r="AC290" s="111">
        <v>7.6334419641868143</v>
      </c>
      <c r="AD290" s="103" t="s">
        <v>1835</v>
      </c>
      <c r="AG290" s="122" t="str">
        <f>VLOOKUP(A290,'Article Matrix'!$B$2:$I$84,7,FALSE)</f>
        <v>Sub-Saharan Africa</v>
      </c>
      <c r="AH290" s="122" t="str">
        <f>VLOOKUP(A290,'Article Matrix'!$B$2:$I$84,8,FALSE)</f>
        <v>Low income</v>
      </c>
      <c r="AI290" s="103" t="str">
        <f t="shared" si="8"/>
        <v>Low Income</v>
      </c>
      <c r="AJ290" s="79" t="str">
        <f t="shared" si="9"/>
        <v>Per Person</v>
      </c>
    </row>
    <row r="291" spans="1:36">
      <c r="A291" s="103" t="s">
        <v>777</v>
      </c>
      <c r="B291" s="103" t="s">
        <v>1471</v>
      </c>
      <c r="C291" s="103" t="s">
        <v>726</v>
      </c>
      <c r="D291" s="103">
        <v>2009</v>
      </c>
      <c r="E291" s="79" t="s">
        <v>682</v>
      </c>
      <c r="F291" s="103" t="s">
        <v>217</v>
      </c>
      <c r="G291" s="103" t="s">
        <v>1832</v>
      </c>
      <c r="H291" s="79" t="s">
        <v>1829</v>
      </c>
      <c r="I291" s="103" t="s">
        <v>863</v>
      </c>
      <c r="J291" s="103" t="s">
        <v>862</v>
      </c>
      <c r="K291" s="103" t="s">
        <v>851</v>
      </c>
      <c r="L291" s="105">
        <v>4.8099999999999996</v>
      </c>
      <c r="N291" s="103" t="s">
        <v>837</v>
      </c>
      <c r="O291" s="111" t="s">
        <v>572</v>
      </c>
      <c r="P291" s="79">
        <v>2006</v>
      </c>
      <c r="Q291" s="103">
        <v>1</v>
      </c>
      <c r="R291" s="103">
        <v>4.8099999999999996</v>
      </c>
      <c r="T291" s="103">
        <v>522.89010961083295</v>
      </c>
      <c r="U291" s="103">
        <v>2515.1014272281063</v>
      </c>
      <c r="W291" s="103">
        <v>122.729764173619</v>
      </c>
      <c r="X291" s="103">
        <v>100</v>
      </c>
      <c r="Z291" s="103">
        <v>3086.7780503643808</v>
      </c>
      <c r="AB291" s="103">
        <v>510.52713590196998</v>
      </c>
      <c r="AC291" s="102">
        <v>6.0462565714765359</v>
      </c>
      <c r="AD291" s="103" t="s">
        <v>1845</v>
      </c>
      <c r="AG291" s="122" t="str">
        <f>VLOOKUP(A291,'Article Matrix'!$B$2:$I$84,7,FALSE)</f>
        <v>Sub-Saharan Africa</v>
      </c>
      <c r="AH291" s="122" t="str">
        <f>VLOOKUP(A291,'Article Matrix'!$B$2:$I$84,8,FALSE)</f>
        <v>Low income</v>
      </c>
      <c r="AI291" s="103" t="str">
        <f t="shared" si="8"/>
        <v>Low Income</v>
      </c>
      <c r="AJ291" s="79" t="str">
        <f t="shared" si="9"/>
        <v>Per Net Distributed</v>
      </c>
    </row>
    <row r="292" spans="1:36">
      <c r="A292" s="103" t="s">
        <v>796</v>
      </c>
      <c r="B292" s="103" t="s">
        <v>1390</v>
      </c>
      <c r="C292" s="103" t="s">
        <v>737</v>
      </c>
      <c r="D292" s="103">
        <v>2006</v>
      </c>
      <c r="E292" s="79" t="s">
        <v>700</v>
      </c>
      <c r="F292" s="103" t="s">
        <v>524</v>
      </c>
      <c r="H292" s="103" t="s">
        <v>950</v>
      </c>
      <c r="I292" s="103" t="s">
        <v>1298</v>
      </c>
      <c r="J292" s="103" t="s">
        <v>900</v>
      </c>
      <c r="K292" s="103" t="s">
        <v>834</v>
      </c>
      <c r="L292" s="105">
        <v>5.18</v>
      </c>
      <c r="N292" s="103" t="s">
        <v>846</v>
      </c>
      <c r="O292" s="111" t="s">
        <v>572</v>
      </c>
      <c r="P292" s="79">
        <v>2005</v>
      </c>
      <c r="Q292" s="103">
        <v>1</v>
      </c>
      <c r="R292" s="103">
        <v>5.18</v>
      </c>
      <c r="T292" s="103">
        <v>1128.9341791619199</v>
      </c>
      <c r="U292" s="103">
        <v>5847.879048058745</v>
      </c>
      <c r="W292" s="103">
        <v>197.07182063634701</v>
      </c>
      <c r="X292" s="103">
        <v>95.206749465219204</v>
      </c>
      <c r="Z292" s="103">
        <v>12104.731831886529</v>
      </c>
      <c r="AB292" s="103">
        <v>1583.00278737484</v>
      </c>
      <c r="AC292" s="111">
        <v>7.6466901564717489</v>
      </c>
      <c r="AD292" s="103" t="s">
        <v>1848</v>
      </c>
      <c r="AG292" s="122" t="str">
        <f>VLOOKUP(A292,'Article Matrix'!$B$2:$I$84,7,FALSE)</f>
        <v>Sub-Saharan Africa</v>
      </c>
      <c r="AH292" s="122" t="str">
        <f>VLOOKUP(A292,'Article Matrix'!$B$2:$I$84,8,FALSE)</f>
        <v>Low income</v>
      </c>
      <c r="AI292" s="103" t="str">
        <f t="shared" si="8"/>
        <v>Low Income</v>
      </c>
      <c r="AJ292" s="79" t="str">
        <f t="shared" si="9"/>
        <v>Per Patient Treated</v>
      </c>
    </row>
    <row r="293" spans="1:36">
      <c r="A293" s="103" t="s">
        <v>823</v>
      </c>
      <c r="B293" s="103" t="s">
        <v>1533</v>
      </c>
      <c r="C293" s="103" t="s">
        <v>769</v>
      </c>
      <c r="D293" s="103">
        <v>2011</v>
      </c>
      <c r="E293" s="79" t="s">
        <v>765</v>
      </c>
      <c r="F293" s="103" t="s">
        <v>280</v>
      </c>
      <c r="H293" s="103" t="s">
        <v>1264</v>
      </c>
      <c r="I293" s="103" t="s">
        <v>868</v>
      </c>
      <c r="J293" s="113" t="s">
        <v>1255</v>
      </c>
      <c r="K293" s="103" t="s">
        <v>834</v>
      </c>
      <c r="L293" s="94">
        <v>4.66</v>
      </c>
      <c r="N293" s="103" t="s">
        <v>848</v>
      </c>
      <c r="O293" s="111" t="s">
        <v>572</v>
      </c>
      <c r="P293" s="79">
        <v>2007</v>
      </c>
      <c r="Q293" s="103">
        <v>1</v>
      </c>
      <c r="R293" s="103">
        <v>4.66</v>
      </c>
      <c r="T293" s="103">
        <v>8.9659499999999994</v>
      </c>
      <c r="U293" s="103">
        <v>41.781326999999997</v>
      </c>
      <c r="W293" s="103">
        <v>364.73876224138598</v>
      </c>
      <c r="X293" s="103">
        <v>112.31</v>
      </c>
      <c r="Z293" s="103">
        <v>135.68933750140326</v>
      </c>
      <c r="AB293" s="103">
        <v>17.704761378267399</v>
      </c>
      <c r="AC293" s="111">
        <v>7.6640026150232092</v>
      </c>
      <c r="AD293" s="103" t="s">
        <v>1835</v>
      </c>
      <c r="AG293" s="122" t="str">
        <f>VLOOKUP(A293,'Article Matrix'!$B$2:$I$84,7,FALSE)</f>
        <v>Sub-Saharan Africa</v>
      </c>
      <c r="AH293" s="122" t="str">
        <f>VLOOKUP(A293,'Article Matrix'!$B$2:$I$84,8,FALSE)</f>
        <v>Low income</v>
      </c>
      <c r="AI293" s="103" t="str">
        <f t="shared" si="8"/>
        <v>Low Income</v>
      </c>
      <c r="AJ293" s="79" t="str">
        <f t="shared" si="9"/>
        <v>Per Person</v>
      </c>
    </row>
    <row r="294" spans="1:36">
      <c r="A294" s="103" t="s">
        <v>814</v>
      </c>
      <c r="B294" s="103" t="s">
        <v>1479</v>
      </c>
      <c r="C294" s="103" t="s">
        <v>743</v>
      </c>
      <c r="D294" s="103">
        <v>2001</v>
      </c>
      <c r="E294" s="79" t="s">
        <v>718</v>
      </c>
      <c r="F294" s="103" t="s">
        <v>154</v>
      </c>
      <c r="H294" s="103" t="s">
        <v>850</v>
      </c>
      <c r="I294" s="103" t="s">
        <v>1314</v>
      </c>
      <c r="J294" s="113" t="s">
        <v>928</v>
      </c>
      <c r="K294" s="103" t="s">
        <v>834</v>
      </c>
      <c r="L294" s="106">
        <v>2.31</v>
      </c>
      <c r="N294" s="103" t="s">
        <v>842</v>
      </c>
      <c r="O294" s="111" t="s">
        <v>572</v>
      </c>
      <c r="P294" s="79">
        <v>2000</v>
      </c>
      <c r="Q294" s="103">
        <v>1</v>
      </c>
      <c r="R294" s="103">
        <v>2.31</v>
      </c>
      <c r="T294" s="103">
        <v>0</v>
      </c>
      <c r="U294" s="103" t="e">
        <v>#N/A</v>
      </c>
      <c r="W294" s="103">
        <v>0</v>
      </c>
      <c r="X294" s="103">
        <v>0</v>
      </c>
      <c r="Y294" s="103" t="s">
        <v>599</v>
      </c>
      <c r="Z294" s="103" t="e">
        <v>#N/A</v>
      </c>
      <c r="AB294" s="103">
        <v>0</v>
      </c>
      <c r="AC294" s="111">
        <v>7.7494753499534035</v>
      </c>
      <c r="AD294" s="103" t="s">
        <v>1841</v>
      </c>
      <c r="AF294" s="103" t="s">
        <v>972</v>
      </c>
      <c r="AG294" s="122" t="str">
        <f>VLOOKUP(A294,'Article Matrix'!$B$2:$I$84,7,FALSE)</f>
        <v>Sub-Saharan Africa</v>
      </c>
      <c r="AH294" s="122" t="str">
        <f>VLOOKUP(A294,'Article Matrix'!$B$2:$I$84,8,FALSE)</f>
        <v>Multiple</v>
      </c>
      <c r="AI294" s="103" t="str">
        <f t="shared" si="8"/>
        <v>Multiple</v>
      </c>
      <c r="AJ294" s="79" t="str">
        <f t="shared" si="9"/>
        <v>Per Person Treated (Compliant)</v>
      </c>
    </row>
    <row r="295" spans="1:36">
      <c r="A295" s="113" t="s">
        <v>1118</v>
      </c>
      <c r="B295" s="103" t="s">
        <v>1788</v>
      </c>
      <c r="C295" s="103" t="s">
        <v>1026</v>
      </c>
      <c r="D295" s="103">
        <v>2012</v>
      </c>
      <c r="E295" s="79" t="s">
        <v>1025</v>
      </c>
      <c r="F295" s="79" t="s">
        <v>433</v>
      </c>
      <c r="G295" s="79"/>
      <c r="H295" s="79" t="s">
        <v>832</v>
      </c>
      <c r="I295" s="103" t="s">
        <v>868</v>
      </c>
      <c r="J295" s="103" t="s">
        <v>1144</v>
      </c>
      <c r="K295" s="103" t="s">
        <v>834</v>
      </c>
      <c r="L295" s="105">
        <v>5.88</v>
      </c>
      <c r="N295" s="103" t="s">
        <v>848</v>
      </c>
      <c r="O295" s="111" t="s">
        <v>572</v>
      </c>
      <c r="P295" s="79">
        <v>2008</v>
      </c>
      <c r="Q295" s="103">
        <v>1</v>
      </c>
      <c r="R295" s="103">
        <v>5.88</v>
      </c>
      <c r="T295" s="103">
        <v>118.546016666667</v>
      </c>
      <c r="U295" s="79">
        <v>697.05057800000191</v>
      </c>
      <c r="W295" s="103">
        <v>200.79331767776301</v>
      </c>
      <c r="X295" s="103">
        <v>114.06521991412301</v>
      </c>
      <c r="Z295" s="103">
        <v>1227.0444772841151</v>
      </c>
      <c r="AB295" s="103">
        <v>156.80968562314899</v>
      </c>
      <c r="AC295" s="111">
        <v>7.8250554001682984</v>
      </c>
      <c r="AD295" s="103" t="s">
        <v>1835</v>
      </c>
      <c r="AG295" s="122" t="str">
        <f>VLOOKUP(A295,'Article Matrix'!$B$2:$I$84,7,FALSE)</f>
        <v>Multiple</v>
      </c>
      <c r="AH295" s="122" t="str">
        <f>VLOOKUP(A295,'Article Matrix'!$B$2:$I$84,8,FALSE)</f>
        <v>Multiple</v>
      </c>
      <c r="AI295" s="103" t="str">
        <f t="shared" si="8"/>
        <v>Multiple</v>
      </c>
      <c r="AJ295" s="79" t="str">
        <f t="shared" si="9"/>
        <v>Per Person</v>
      </c>
    </row>
    <row r="296" spans="1:36">
      <c r="A296" s="103" t="s">
        <v>976</v>
      </c>
      <c r="B296" s="103" t="s">
        <v>1590</v>
      </c>
      <c r="C296" s="103" t="s">
        <v>980</v>
      </c>
      <c r="D296" s="103">
        <v>2009</v>
      </c>
      <c r="E296" s="79" t="s">
        <v>979</v>
      </c>
      <c r="F296" s="79" t="s">
        <v>349</v>
      </c>
      <c r="G296" s="103" t="s">
        <v>1832</v>
      </c>
      <c r="H296" s="79" t="s">
        <v>1829</v>
      </c>
      <c r="I296" s="103" t="s">
        <v>863</v>
      </c>
      <c r="J296" s="103" t="s">
        <v>988</v>
      </c>
      <c r="K296" s="103" t="s">
        <v>851</v>
      </c>
      <c r="L296" s="105">
        <v>5.0199999999999996</v>
      </c>
      <c r="N296" s="103" t="s">
        <v>837</v>
      </c>
      <c r="O296" s="111" t="s">
        <v>572</v>
      </c>
      <c r="P296" s="79">
        <v>2007</v>
      </c>
      <c r="Q296" s="103">
        <v>1</v>
      </c>
      <c r="R296" s="103">
        <v>5.0199999999999996</v>
      </c>
      <c r="T296" s="103">
        <v>67.317638124285693</v>
      </c>
      <c r="U296" s="79">
        <v>337.93454338391416</v>
      </c>
      <c r="W296" s="103">
        <v>224.602657227321</v>
      </c>
      <c r="X296" s="103">
        <v>114.453734208171</v>
      </c>
      <c r="Z296" s="103">
        <v>663.15875963363578</v>
      </c>
      <c r="AB296" s="103">
        <v>84.529601757352907</v>
      </c>
      <c r="AC296" s="111">
        <v>7.8452843246235942</v>
      </c>
      <c r="AD296" s="103" t="s">
        <v>1845</v>
      </c>
      <c r="AG296" s="122" t="str">
        <f>VLOOKUP(A296,'Article Matrix'!$B$2:$I$84,7,FALSE)</f>
        <v>Sub-Saharan Africa</v>
      </c>
      <c r="AH296" s="122" t="str">
        <f>VLOOKUP(A296,'Article Matrix'!$B$2:$I$84,8,FALSE)</f>
        <v>Low income</v>
      </c>
      <c r="AI296" s="103" t="str">
        <f t="shared" si="8"/>
        <v>Low Income</v>
      </c>
      <c r="AJ296" s="79" t="str">
        <f t="shared" si="9"/>
        <v>Per Net Distributed</v>
      </c>
    </row>
    <row r="297" spans="1:36">
      <c r="A297" s="103" t="s">
        <v>775</v>
      </c>
      <c r="B297" s="103" t="s">
        <v>1371</v>
      </c>
      <c r="C297" s="103" t="s">
        <v>723</v>
      </c>
      <c r="D297" s="103">
        <v>2010</v>
      </c>
      <c r="E297" s="79" t="s">
        <v>680</v>
      </c>
      <c r="F297" s="103" t="s">
        <v>42</v>
      </c>
      <c r="G297" s="103" t="s">
        <v>1833</v>
      </c>
      <c r="H297" s="103" t="s">
        <v>850</v>
      </c>
      <c r="I297" s="103" t="s">
        <v>1309</v>
      </c>
      <c r="J297" s="103" t="s">
        <v>854</v>
      </c>
      <c r="K297" s="92" t="s">
        <v>834</v>
      </c>
      <c r="L297" s="105">
        <v>7.32</v>
      </c>
      <c r="N297" s="103" t="s">
        <v>842</v>
      </c>
      <c r="O297" s="111" t="s">
        <v>572</v>
      </c>
      <c r="P297" s="79">
        <v>2008</v>
      </c>
      <c r="Q297" s="103">
        <v>1</v>
      </c>
      <c r="R297" s="103">
        <v>7.32</v>
      </c>
      <c r="T297" s="103">
        <v>1.05785833333333</v>
      </c>
      <c r="U297" s="103">
        <v>7.7435229999999757</v>
      </c>
      <c r="W297" s="103">
        <v>224.242068249619</v>
      </c>
      <c r="X297" s="103">
        <v>122.81939354868599</v>
      </c>
      <c r="Z297" s="103">
        <v>14.138024646491722</v>
      </c>
      <c r="AB297" s="103">
        <v>1.7958166666666699</v>
      </c>
      <c r="AC297" s="102">
        <v>7.8727550027332205</v>
      </c>
      <c r="AD297" s="103" t="s">
        <v>1841</v>
      </c>
      <c r="AG297" s="122" t="str">
        <f>VLOOKUP(A297,'Article Matrix'!$B$2:$I$84,7,FALSE)</f>
        <v>Sub-Saharan Africa</v>
      </c>
      <c r="AH297" s="122" t="str">
        <f>VLOOKUP(A297,'Article Matrix'!$B$2:$I$84,8,FALSE)</f>
        <v>Lower middle income</v>
      </c>
      <c r="AI297" s="103" t="str">
        <f t="shared" si="8"/>
        <v>Lower Middle Income</v>
      </c>
      <c r="AJ297" s="79" t="str">
        <f t="shared" si="9"/>
        <v>Per Person Treated (Compliant)</v>
      </c>
    </row>
    <row r="298" spans="1:36">
      <c r="A298" s="103" t="s">
        <v>825</v>
      </c>
      <c r="B298" s="103" t="s">
        <v>1545</v>
      </c>
      <c r="C298" s="103" t="s">
        <v>771</v>
      </c>
      <c r="D298" s="103">
        <v>2004</v>
      </c>
      <c r="E298" s="79" t="s">
        <v>767</v>
      </c>
      <c r="F298" s="103" t="s">
        <v>500</v>
      </c>
      <c r="H298" s="103" t="s">
        <v>832</v>
      </c>
      <c r="I298" s="103" t="s">
        <v>868</v>
      </c>
      <c r="J298" s="113" t="s">
        <v>949</v>
      </c>
      <c r="K298" s="103" t="s">
        <v>834</v>
      </c>
      <c r="L298" s="105">
        <v>3.82</v>
      </c>
      <c r="N298" s="103" t="s">
        <v>848</v>
      </c>
      <c r="O298" s="111" t="s">
        <v>572</v>
      </c>
      <c r="P298" s="79">
        <v>2002</v>
      </c>
      <c r="Q298" s="103">
        <v>1</v>
      </c>
      <c r="R298" s="103">
        <v>3.82</v>
      </c>
      <c r="T298" s="103">
        <v>95.662064999999998</v>
      </c>
      <c r="U298" s="103">
        <v>365.42908829999999</v>
      </c>
      <c r="W298" s="103">
        <v>197.01893574081001</v>
      </c>
      <c r="X298" s="103">
        <v>71.491887760134105</v>
      </c>
      <c r="Z298" s="103">
        <v>1007.0576162033832</v>
      </c>
      <c r="AB298" s="103">
        <v>127.60335350681</v>
      </c>
      <c r="AC298" s="111">
        <v>7.892093652144009</v>
      </c>
      <c r="AD298" s="103" t="s">
        <v>1835</v>
      </c>
      <c r="AG298" s="122" t="str">
        <f>VLOOKUP(A298,'Article Matrix'!$B$2:$I$84,7,FALSE)</f>
        <v>South Asia</v>
      </c>
      <c r="AH298" s="122" t="str">
        <f>VLOOKUP(A298,'Article Matrix'!$B$2:$I$84,8,FALSE)</f>
        <v>Lower middle income</v>
      </c>
      <c r="AI298" s="103" t="str">
        <f t="shared" si="8"/>
        <v>Lower Middle Income</v>
      </c>
      <c r="AJ298" s="79" t="str">
        <f t="shared" si="9"/>
        <v>Per Person</v>
      </c>
    </row>
    <row r="299" spans="1:36">
      <c r="A299" s="103" t="s">
        <v>819</v>
      </c>
      <c r="B299" s="103" t="s">
        <v>1504</v>
      </c>
      <c r="C299" s="103" t="s">
        <v>761</v>
      </c>
      <c r="D299" s="103">
        <v>2002</v>
      </c>
      <c r="E299" s="79" t="s">
        <v>759</v>
      </c>
      <c r="F299" s="103" t="s">
        <v>239</v>
      </c>
      <c r="G299" s="103" t="s">
        <v>1832</v>
      </c>
      <c r="H299" s="79" t="s">
        <v>1829</v>
      </c>
      <c r="I299" s="103" t="s">
        <v>863</v>
      </c>
      <c r="J299" s="103" t="s">
        <v>935</v>
      </c>
      <c r="K299" s="103" t="s">
        <v>834</v>
      </c>
      <c r="L299" s="105">
        <v>5.0999999999999996</v>
      </c>
      <c r="N299" s="103" t="s">
        <v>837</v>
      </c>
      <c r="O299" s="111" t="s">
        <v>572</v>
      </c>
      <c r="P299" s="79">
        <v>2001</v>
      </c>
      <c r="Q299" s="103">
        <v>1</v>
      </c>
      <c r="R299" s="103">
        <v>5.0999999999999996</v>
      </c>
      <c r="T299" s="103">
        <v>2299.63315583333</v>
      </c>
      <c r="U299" s="103">
        <v>11728.129094749982</v>
      </c>
      <c r="W299" s="103">
        <v>133.93318359086501</v>
      </c>
      <c r="X299" s="103">
        <v>73.071113827718094</v>
      </c>
      <c r="Z299" s="103">
        <v>21496.670639618307</v>
      </c>
      <c r="AB299" s="103">
        <v>1796.8959123110001</v>
      </c>
      <c r="AC299" s="111">
        <v>11.963225299995976</v>
      </c>
      <c r="AD299" s="103" t="s">
        <v>1845</v>
      </c>
      <c r="AG299" s="122" t="str">
        <f>VLOOKUP(A299,'Article Matrix'!$B$2:$I$84,7,FALSE)</f>
        <v>Latin America &amp; Caribbean</v>
      </c>
      <c r="AH299" s="122" t="str">
        <f>VLOOKUP(A299,'Article Matrix'!$B$2:$I$84,8,FALSE)</f>
        <v>Upper middle income</v>
      </c>
      <c r="AI299" s="103" t="str">
        <f t="shared" si="8"/>
        <v>Upper Middle Income</v>
      </c>
      <c r="AJ299" s="79" t="str">
        <f t="shared" si="9"/>
        <v>Per Net Distributed</v>
      </c>
    </row>
    <row r="300" spans="1:36">
      <c r="A300" s="103" t="s">
        <v>1036</v>
      </c>
      <c r="B300" s="103" t="s">
        <v>1673</v>
      </c>
      <c r="C300" s="103" t="s">
        <v>1038</v>
      </c>
      <c r="D300" s="103">
        <v>2011</v>
      </c>
      <c r="E300" s="79" t="s">
        <v>1037</v>
      </c>
      <c r="F300" s="79" t="s">
        <v>349</v>
      </c>
      <c r="G300" s="79"/>
      <c r="H300" s="103" t="s">
        <v>832</v>
      </c>
      <c r="I300" s="103" t="s">
        <v>868</v>
      </c>
      <c r="J300" s="103" t="s">
        <v>1278</v>
      </c>
      <c r="K300" s="103" t="s">
        <v>834</v>
      </c>
      <c r="L300" s="78">
        <v>6.61</v>
      </c>
      <c r="N300" s="103" t="s">
        <v>848</v>
      </c>
      <c r="O300" s="111" t="s">
        <v>572</v>
      </c>
      <c r="P300" s="79">
        <v>2010</v>
      </c>
      <c r="Q300" s="103">
        <v>1</v>
      </c>
      <c r="R300" s="103">
        <v>6.61</v>
      </c>
      <c r="T300" s="103">
        <v>79.233151704545506</v>
      </c>
      <c r="U300" s="79">
        <v>523.73113276704578</v>
      </c>
      <c r="W300" s="103">
        <v>224.602657227321</v>
      </c>
      <c r="X300" s="103">
        <v>173.230487397952</v>
      </c>
      <c r="Z300" s="103">
        <v>679.04562215960152</v>
      </c>
      <c r="AB300" s="103">
        <v>84.529601757352907</v>
      </c>
      <c r="AC300" s="111">
        <v>8.0332286919893594</v>
      </c>
      <c r="AD300" s="103" t="s">
        <v>1835</v>
      </c>
      <c r="AG300" s="122" t="str">
        <f>VLOOKUP(A300,'Article Matrix'!$B$2:$I$84,7,FALSE)</f>
        <v>Sub-Saharan Africa</v>
      </c>
      <c r="AH300" s="122" t="str">
        <f>VLOOKUP(A300,'Article Matrix'!$B$2:$I$84,8,FALSE)</f>
        <v>Low income</v>
      </c>
      <c r="AI300" s="103" t="str">
        <f t="shared" si="8"/>
        <v>Low Income</v>
      </c>
      <c r="AJ300" s="79" t="str">
        <f t="shared" si="9"/>
        <v>Per Person</v>
      </c>
    </row>
    <row r="301" spans="1:36">
      <c r="A301" s="103" t="s">
        <v>822</v>
      </c>
      <c r="B301" s="103" t="s">
        <v>1531</v>
      </c>
      <c r="C301" s="103" t="s">
        <v>768</v>
      </c>
      <c r="D301" s="103">
        <v>2011</v>
      </c>
      <c r="E301" s="79" t="s">
        <v>764</v>
      </c>
      <c r="F301" s="103" t="s">
        <v>446</v>
      </c>
      <c r="H301" s="103" t="s">
        <v>950</v>
      </c>
      <c r="I301" s="103" t="s">
        <v>1298</v>
      </c>
      <c r="J301" s="104" t="s">
        <v>941</v>
      </c>
      <c r="K301" s="103" t="s">
        <v>834</v>
      </c>
      <c r="L301" s="107">
        <v>5.19</v>
      </c>
      <c r="N301" s="103" t="s">
        <v>846</v>
      </c>
      <c r="O301" s="111" t="s">
        <v>572</v>
      </c>
      <c r="P301" s="79">
        <v>2008</v>
      </c>
      <c r="Q301" s="103">
        <v>1</v>
      </c>
      <c r="R301" s="103">
        <v>5.19</v>
      </c>
      <c r="T301" s="103">
        <v>2.7000883333333299</v>
      </c>
      <c r="U301" s="103">
        <v>14.013458449999984</v>
      </c>
      <c r="W301" s="103">
        <v>143.77885974556301</v>
      </c>
      <c r="X301" s="103">
        <v>103.301397832574</v>
      </c>
      <c r="Z301" s="103">
        <v>19.504470600662909</v>
      </c>
      <c r="AB301" s="103">
        <v>2.0836483390254799</v>
      </c>
      <c r="AC301" s="111">
        <v>9.3607305202878575</v>
      </c>
      <c r="AD301" s="103" t="s">
        <v>1848</v>
      </c>
      <c r="AG301" s="122" t="str">
        <f>VLOOKUP(A301,'Article Matrix'!$B$2:$I$84,7,FALSE)</f>
        <v>East Asia &amp; Pacific</v>
      </c>
      <c r="AH301" s="122" t="str">
        <f>VLOOKUP(A301,'Article Matrix'!$B$2:$I$84,8,FALSE)</f>
        <v>Lower middle income</v>
      </c>
      <c r="AI301" s="103" t="str">
        <f t="shared" si="8"/>
        <v>Lower Middle Income</v>
      </c>
      <c r="AJ301" s="79" t="str">
        <f t="shared" si="9"/>
        <v>Per Patient Treated</v>
      </c>
    </row>
    <row r="302" spans="1:36">
      <c r="A302" s="113" t="s">
        <v>1017</v>
      </c>
      <c r="B302" s="103" t="s">
        <v>1773</v>
      </c>
      <c r="C302" s="103" t="s">
        <v>1019</v>
      </c>
      <c r="D302" s="103">
        <v>2013</v>
      </c>
      <c r="E302" s="79" t="s">
        <v>1018</v>
      </c>
      <c r="F302" s="79" t="s">
        <v>1254</v>
      </c>
      <c r="G302" s="79" t="s">
        <v>1832</v>
      </c>
      <c r="H302" s="79" t="s">
        <v>1829</v>
      </c>
      <c r="I302" s="103" t="s">
        <v>863</v>
      </c>
      <c r="J302" s="103" t="s">
        <v>1122</v>
      </c>
      <c r="K302" s="103" t="s">
        <v>834</v>
      </c>
      <c r="L302" s="105">
        <v>5.2</v>
      </c>
      <c r="N302" s="103" t="s">
        <v>840</v>
      </c>
      <c r="O302" s="111" t="s">
        <v>572</v>
      </c>
      <c r="P302" s="79">
        <v>2012</v>
      </c>
      <c r="Q302" s="103">
        <v>1</v>
      </c>
      <c r="R302" s="103">
        <v>5.2</v>
      </c>
      <c r="T302" s="103" t="e">
        <v>#N/A</v>
      </c>
      <c r="U302" s="79" t="e">
        <v>#N/A</v>
      </c>
      <c r="W302" s="103" t="e">
        <v>#N/A</v>
      </c>
      <c r="X302" s="103" t="e">
        <v>#N/A</v>
      </c>
      <c r="Y302" s="77" t="s">
        <v>665</v>
      </c>
      <c r="Z302" s="103" t="e">
        <v>#N/A</v>
      </c>
      <c r="AB302" s="103" t="e">
        <v>#N/A</v>
      </c>
      <c r="AC302" s="111">
        <v>5.4317120000000001</v>
      </c>
      <c r="AD302" s="103" t="s">
        <v>1844</v>
      </c>
      <c r="AG302" s="122" t="str">
        <f>VLOOKUP(A302,'Article Matrix'!$B$2:$I$84,7,FALSE)</f>
        <v>Multiple</v>
      </c>
      <c r="AH302" s="122" t="str">
        <f>VLOOKUP(A302,'Article Matrix'!$B$2:$I$84,8,FALSE)</f>
        <v>Multiple</v>
      </c>
      <c r="AI302" s="103" t="str">
        <f t="shared" si="8"/>
        <v>Multiple</v>
      </c>
      <c r="AJ302" s="79" t="str">
        <f t="shared" si="9"/>
        <v>Per Person Protected</v>
      </c>
    </row>
    <row r="303" spans="1:36">
      <c r="A303" s="103" t="s">
        <v>774</v>
      </c>
      <c r="B303" s="103" t="s">
        <v>1342</v>
      </c>
      <c r="C303" s="103" t="s">
        <v>722</v>
      </c>
      <c r="D303" s="103">
        <v>2010</v>
      </c>
      <c r="E303" s="79" t="s">
        <v>679</v>
      </c>
      <c r="F303" s="103" t="s">
        <v>31</v>
      </c>
      <c r="H303" s="103" t="s">
        <v>832</v>
      </c>
      <c r="I303" s="103" t="s">
        <v>868</v>
      </c>
      <c r="J303" s="103" t="s">
        <v>1280</v>
      </c>
      <c r="K303" s="103" t="s">
        <v>834</v>
      </c>
      <c r="L303" s="105">
        <v>5.14</v>
      </c>
      <c r="N303" s="103" t="s">
        <v>848</v>
      </c>
      <c r="O303" s="111" t="s">
        <v>572</v>
      </c>
      <c r="P303" s="79">
        <v>2006</v>
      </c>
      <c r="Q303" s="103">
        <v>1</v>
      </c>
      <c r="R303" s="103">
        <v>5.14</v>
      </c>
      <c r="T303" s="103">
        <v>2.17532666666667</v>
      </c>
      <c r="U303" s="103">
        <v>11.181179066666683</v>
      </c>
      <c r="W303" s="103">
        <v>141.272723602556</v>
      </c>
      <c r="X303" s="103">
        <v>100</v>
      </c>
      <c r="Z303" s="103">
        <v>15.795956198358875</v>
      </c>
      <c r="AB303" s="103">
        <v>1.9530686111248701</v>
      </c>
      <c r="AC303" s="102">
        <v>8.0877630762091819</v>
      </c>
      <c r="AD303" s="103" t="s">
        <v>1835</v>
      </c>
      <c r="AG303" s="122" t="str">
        <f>VLOOKUP(A303,'Article Matrix'!$B$2:$I$84,7,FALSE)</f>
        <v>Latin America &amp; Caribbean</v>
      </c>
      <c r="AH303" s="122" t="str">
        <f>VLOOKUP(A303,'Article Matrix'!$B$2:$I$84,8,FALSE)</f>
        <v>Upper middle income</v>
      </c>
      <c r="AI303" s="103" t="str">
        <f t="shared" si="8"/>
        <v>Upper Middle Income</v>
      </c>
      <c r="AJ303" s="79" t="str">
        <f t="shared" si="9"/>
        <v>Per Person</v>
      </c>
    </row>
    <row r="304" spans="1:36">
      <c r="A304" s="103" t="s">
        <v>779</v>
      </c>
      <c r="B304" s="103" t="s">
        <v>1599</v>
      </c>
      <c r="C304" s="103" t="s">
        <v>729</v>
      </c>
      <c r="D304" s="103">
        <v>2009</v>
      </c>
      <c r="E304" s="79" t="s">
        <v>866</v>
      </c>
      <c r="F304" s="103" t="s">
        <v>568</v>
      </c>
      <c r="H304" s="103" t="s">
        <v>1264</v>
      </c>
      <c r="I304" s="103" t="s">
        <v>1283</v>
      </c>
      <c r="J304" s="103" t="s">
        <v>869</v>
      </c>
      <c r="K304" s="103" t="s">
        <v>834</v>
      </c>
      <c r="L304" s="105">
        <v>4.2</v>
      </c>
      <c r="N304" s="103" t="s">
        <v>848</v>
      </c>
      <c r="O304" s="111" t="s">
        <v>572</v>
      </c>
      <c r="P304" s="79">
        <v>2005</v>
      </c>
      <c r="Q304" s="103">
        <v>1</v>
      </c>
      <c r="R304" s="103">
        <v>4.2</v>
      </c>
      <c r="T304" s="103">
        <v>4.4635033105158701</v>
      </c>
      <c r="U304" s="103">
        <v>18.746713904166654</v>
      </c>
      <c r="W304" s="103">
        <v>189.33530292592201</v>
      </c>
      <c r="X304" s="103">
        <v>84.513394065121304</v>
      </c>
      <c r="Z304" s="103">
        <v>41.998251226024678</v>
      </c>
      <c r="AB304" s="103">
        <v>5.1472526651441299</v>
      </c>
      <c r="AC304" s="102">
        <v>8.159352951609705</v>
      </c>
      <c r="AD304" s="103" t="s">
        <v>1835</v>
      </c>
      <c r="AG304" s="122" t="str">
        <f>VLOOKUP(A304,'Article Matrix'!$B$2:$I$84,7,FALSE)</f>
        <v>Sub-Saharan Africa</v>
      </c>
      <c r="AH304" s="122" t="str">
        <f>VLOOKUP(A304,'Article Matrix'!$B$2:$I$84,8,FALSE)</f>
        <v>Lower middle income</v>
      </c>
      <c r="AI304" s="103" t="str">
        <f t="shared" si="8"/>
        <v>Lower Middle Income</v>
      </c>
      <c r="AJ304" s="79" t="str">
        <f t="shared" si="9"/>
        <v>Per Person</v>
      </c>
    </row>
    <row r="305" spans="1:36">
      <c r="A305" s="103" t="s">
        <v>779</v>
      </c>
      <c r="B305" s="103" t="s">
        <v>1601</v>
      </c>
      <c r="C305" s="103" t="s">
        <v>729</v>
      </c>
      <c r="D305" s="103">
        <v>2009</v>
      </c>
      <c r="E305" s="79" t="s">
        <v>866</v>
      </c>
      <c r="F305" s="103" t="s">
        <v>568</v>
      </c>
      <c r="H305" s="103" t="s">
        <v>1264</v>
      </c>
      <c r="I305" s="103" t="s">
        <v>1283</v>
      </c>
      <c r="J305" s="103" t="s">
        <v>869</v>
      </c>
      <c r="K305" s="103" t="s">
        <v>834</v>
      </c>
      <c r="L305" s="105">
        <v>4.2</v>
      </c>
      <c r="N305" s="103" t="s">
        <v>848</v>
      </c>
      <c r="O305" s="111" t="s">
        <v>572</v>
      </c>
      <c r="P305" s="79">
        <v>2005</v>
      </c>
      <c r="Q305" s="103">
        <v>1</v>
      </c>
      <c r="R305" s="103">
        <v>4.2</v>
      </c>
      <c r="T305" s="103">
        <v>4.4635033105158701</v>
      </c>
      <c r="U305" s="103">
        <v>18.746713904166654</v>
      </c>
      <c r="W305" s="103">
        <v>189.33530292592201</v>
      </c>
      <c r="X305" s="103">
        <v>84.513394065121304</v>
      </c>
      <c r="Z305" s="103">
        <v>41.998251226024678</v>
      </c>
      <c r="AB305" s="103">
        <v>5.1472526651441299</v>
      </c>
      <c r="AC305" s="102">
        <v>8.159352951609705</v>
      </c>
      <c r="AD305" s="103" t="s">
        <v>1835</v>
      </c>
      <c r="AG305" s="122" t="str">
        <f>VLOOKUP(A305,'Article Matrix'!$B$2:$I$84,7,FALSE)</f>
        <v>Sub-Saharan Africa</v>
      </c>
      <c r="AH305" s="122" t="str">
        <f>VLOOKUP(A305,'Article Matrix'!$B$2:$I$84,8,FALSE)</f>
        <v>Lower middle income</v>
      </c>
      <c r="AI305" s="103" t="str">
        <f t="shared" si="8"/>
        <v>Lower Middle Income</v>
      </c>
      <c r="AJ305" s="79" t="str">
        <f t="shared" si="9"/>
        <v>Per Person</v>
      </c>
    </row>
    <row r="306" spans="1:36">
      <c r="A306" s="103" t="s">
        <v>796</v>
      </c>
      <c r="B306" s="103" t="s">
        <v>1391</v>
      </c>
      <c r="C306" s="103" t="s">
        <v>737</v>
      </c>
      <c r="D306" s="103">
        <v>2006</v>
      </c>
      <c r="E306" s="79" t="s">
        <v>700</v>
      </c>
      <c r="F306" s="103" t="s">
        <v>524</v>
      </c>
      <c r="H306" s="103" t="s">
        <v>950</v>
      </c>
      <c r="I306" s="103" t="s">
        <v>1298</v>
      </c>
      <c r="J306" s="103" t="s">
        <v>901</v>
      </c>
      <c r="K306" s="103" t="s">
        <v>834</v>
      </c>
      <c r="L306" s="105">
        <v>5.56</v>
      </c>
      <c r="N306" s="103" t="s">
        <v>846</v>
      </c>
      <c r="O306" s="111" t="s">
        <v>572</v>
      </c>
      <c r="P306" s="79">
        <v>2005</v>
      </c>
      <c r="Q306" s="103">
        <v>1</v>
      </c>
      <c r="R306" s="103">
        <v>5.56</v>
      </c>
      <c r="T306" s="103">
        <v>1128.9341791619199</v>
      </c>
      <c r="U306" s="103">
        <v>6276.8740361402743</v>
      </c>
      <c r="W306" s="103">
        <v>197.07182063634701</v>
      </c>
      <c r="X306" s="103">
        <v>95.206749465219204</v>
      </c>
      <c r="Z306" s="103">
        <v>12992.723742333803</v>
      </c>
      <c r="AB306" s="103">
        <v>1583.00278737484</v>
      </c>
      <c r="AC306" s="111">
        <v>8.2076442606144635</v>
      </c>
      <c r="AD306" s="103" t="s">
        <v>1848</v>
      </c>
      <c r="AG306" s="122" t="str">
        <f>VLOOKUP(A306,'Article Matrix'!$B$2:$I$84,7,FALSE)</f>
        <v>Sub-Saharan Africa</v>
      </c>
      <c r="AH306" s="122" t="str">
        <f>VLOOKUP(A306,'Article Matrix'!$B$2:$I$84,8,FALSE)</f>
        <v>Low income</v>
      </c>
      <c r="AI306" s="103" t="str">
        <f t="shared" si="8"/>
        <v>Low Income</v>
      </c>
      <c r="AJ306" s="79" t="str">
        <f t="shared" si="9"/>
        <v>Per Patient Treated</v>
      </c>
    </row>
    <row r="307" spans="1:36">
      <c r="A307" s="103" t="s">
        <v>1017</v>
      </c>
      <c r="B307" s="103" t="s">
        <v>1771</v>
      </c>
      <c r="C307" s="103" t="s">
        <v>1019</v>
      </c>
      <c r="D307" s="103">
        <v>2013</v>
      </c>
      <c r="E307" s="79" t="s">
        <v>1018</v>
      </c>
      <c r="F307" s="79" t="s">
        <v>1254</v>
      </c>
      <c r="G307" s="79" t="s">
        <v>1832</v>
      </c>
      <c r="H307" s="79" t="s">
        <v>1829</v>
      </c>
      <c r="I307" s="103" t="s">
        <v>863</v>
      </c>
      <c r="J307" s="103" t="s">
        <v>1119</v>
      </c>
      <c r="K307" s="103" t="s">
        <v>834</v>
      </c>
      <c r="L307" s="105">
        <v>5.2</v>
      </c>
      <c r="N307" s="103" t="s">
        <v>840</v>
      </c>
      <c r="O307" s="111" t="s">
        <v>572</v>
      </c>
      <c r="P307" s="79">
        <v>2012</v>
      </c>
      <c r="Q307" s="103">
        <v>1</v>
      </c>
      <c r="R307" s="103">
        <v>5.2</v>
      </c>
      <c r="T307" s="103" t="e">
        <v>#N/A</v>
      </c>
      <c r="U307" s="79" t="e">
        <v>#N/A</v>
      </c>
      <c r="W307" s="103" t="e">
        <v>#N/A</v>
      </c>
      <c r="X307" s="103" t="e">
        <v>#N/A</v>
      </c>
      <c r="Y307" s="77" t="s">
        <v>656</v>
      </c>
      <c r="Z307" s="103" t="e">
        <v>#N/A</v>
      </c>
      <c r="AB307" s="103" t="e">
        <v>#N/A</v>
      </c>
      <c r="AC307" s="111">
        <v>5.5103880000000007</v>
      </c>
      <c r="AD307" s="103" t="s">
        <v>1844</v>
      </c>
      <c r="AG307" s="122" t="str">
        <f>VLOOKUP(A307,'Article Matrix'!$B$2:$I$84,7,FALSE)</f>
        <v>Multiple</v>
      </c>
      <c r="AH307" s="122" t="str">
        <f>VLOOKUP(A307,'Article Matrix'!$B$2:$I$84,8,FALSE)</f>
        <v>Multiple</v>
      </c>
      <c r="AI307" s="103" t="str">
        <f t="shared" si="8"/>
        <v>Multiple</v>
      </c>
      <c r="AJ307" s="79" t="str">
        <f t="shared" si="9"/>
        <v>Per Person Protected</v>
      </c>
    </row>
    <row r="308" spans="1:36">
      <c r="A308" s="103" t="s">
        <v>796</v>
      </c>
      <c r="B308" s="103" t="s">
        <v>1392</v>
      </c>
      <c r="C308" s="103" t="s">
        <v>737</v>
      </c>
      <c r="D308" s="103">
        <v>2006</v>
      </c>
      <c r="E308" s="79" t="s">
        <v>700</v>
      </c>
      <c r="F308" s="103" t="s">
        <v>524</v>
      </c>
      <c r="H308" s="103" t="s">
        <v>950</v>
      </c>
      <c r="I308" s="103" t="s">
        <v>1298</v>
      </c>
      <c r="J308" s="103" t="s">
        <v>902</v>
      </c>
      <c r="K308" s="103" t="s">
        <v>834</v>
      </c>
      <c r="L308" s="105">
        <v>5.96</v>
      </c>
      <c r="N308" s="103" t="s">
        <v>846</v>
      </c>
      <c r="O308" s="111" t="s">
        <v>572</v>
      </c>
      <c r="P308" s="79">
        <v>2005</v>
      </c>
      <c r="Q308" s="103">
        <v>1</v>
      </c>
      <c r="R308" s="103">
        <v>5.96</v>
      </c>
      <c r="T308" s="103">
        <v>1128.9341791619199</v>
      </c>
      <c r="U308" s="103">
        <v>6728.4477078050431</v>
      </c>
      <c r="W308" s="103">
        <v>197.07182063634701</v>
      </c>
      <c r="X308" s="103">
        <v>95.206749465219204</v>
      </c>
      <c r="Z308" s="103">
        <v>13927.452069120411</v>
      </c>
      <c r="AB308" s="103">
        <v>1583.00278737484</v>
      </c>
      <c r="AC308" s="111">
        <v>8.798122264975218</v>
      </c>
      <c r="AD308" s="103" t="s">
        <v>1848</v>
      </c>
      <c r="AG308" s="122" t="str">
        <f>VLOOKUP(A308,'Article Matrix'!$B$2:$I$84,7,FALSE)</f>
        <v>Sub-Saharan Africa</v>
      </c>
      <c r="AH308" s="122" t="str">
        <f>VLOOKUP(A308,'Article Matrix'!$B$2:$I$84,8,FALSE)</f>
        <v>Low income</v>
      </c>
      <c r="AI308" s="103" t="str">
        <f t="shared" si="8"/>
        <v>Low Income</v>
      </c>
      <c r="AJ308" s="79" t="str">
        <f t="shared" si="9"/>
        <v>Per Patient Treated</v>
      </c>
    </row>
    <row r="309" spans="1:36">
      <c r="A309" s="103" t="s">
        <v>1074</v>
      </c>
      <c r="B309" s="103" t="s">
        <v>1751</v>
      </c>
      <c r="C309" s="103" t="s">
        <v>1076</v>
      </c>
      <c r="D309" s="103">
        <v>2011</v>
      </c>
      <c r="E309" s="79" t="s">
        <v>1075</v>
      </c>
      <c r="F309" s="79" t="s">
        <v>545</v>
      </c>
      <c r="G309" s="79" t="s">
        <v>1831</v>
      </c>
      <c r="H309" s="79" t="s">
        <v>1264</v>
      </c>
      <c r="I309" s="79" t="s">
        <v>868</v>
      </c>
      <c r="J309" s="103" t="s">
        <v>1246</v>
      </c>
      <c r="K309" s="103" t="s">
        <v>834</v>
      </c>
      <c r="L309" s="78">
        <v>6.09</v>
      </c>
      <c r="N309" s="103" t="s">
        <v>848</v>
      </c>
      <c r="O309" s="111" t="s">
        <v>572</v>
      </c>
      <c r="P309" s="79">
        <v>2011</v>
      </c>
      <c r="Q309" s="103">
        <v>1</v>
      </c>
      <c r="R309" s="103">
        <v>6.09</v>
      </c>
      <c r="T309" s="103">
        <v>2522.74632070807</v>
      </c>
      <c r="U309" s="79">
        <v>15363.525093112146</v>
      </c>
      <c r="W309" s="103">
        <v>202.95607073094899</v>
      </c>
      <c r="X309" s="103">
        <v>149.972376254978</v>
      </c>
      <c r="Z309" s="103">
        <v>20791.300126985083</v>
      </c>
      <c r="AB309" s="103">
        <v>2504.5630775832801</v>
      </c>
      <c r="AC309" s="111">
        <v>8.3013681360531617</v>
      </c>
      <c r="AD309" s="103" t="s">
        <v>1835</v>
      </c>
      <c r="AG309" s="122" t="str">
        <f>VLOOKUP(A309,'Article Matrix'!$B$2:$I$84,7,FALSE)</f>
        <v>Sub-Saharan Africa</v>
      </c>
      <c r="AH309" s="122" t="str">
        <f>VLOOKUP(A309,'Article Matrix'!$B$2:$I$84,8,FALSE)</f>
        <v>Low income</v>
      </c>
      <c r="AI309" s="103" t="str">
        <f t="shared" si="8"/>
        <v>Low Income</v>
      </c>
      <c r="AJ309" s="79" t="str">
        <f t="shared" si="9"/>
        <v>Per Person</v>
      </c>
    </row>
    <row r="310" spans="1:36">
      <c r="A310" s="103" t="s">
        <v>1078</v>
      </c>
      <c r="B310" s="103" t="s">
        <v>1753</v>
      </c>
      <c r="C310" s="103" t="s">
        <v>1080</v>
      </c>
      <c r="D310" s="103">
        <v>2013</v>
      </c>
      <c r="E310" s="79" t="s">
        <v>1079</v>
      </c>
      <c r="F310" s="79" t="s">
        <v>857</v>
      </c>
      <c r="G310" s="79" t="s">
        <v>1833</v>
      </c>
      <c r="H310" s="79" t="s">
        <v>832</v>
      </c>
      <c r="I310" s="79" t="s">
        <v>868</v>
      </c>
      <c r="J310" s="103" t="s">
        <v>1284</v>
      </c>
      <c r="K310" s="103" t="s">
        <v>834</v>
      </c>
      <c r="L310" s="78">
        <v>5.08</v>
      </c>
      <c r="N310" s="103" t="s">
        <v>848</v>
      </c>
      <c r="O310" s="111" t="s">
        <v>572</v>
      </c>
      <c r="P310" s="79">
        <v>2007</v>
      </c>
      <c r="Q310" s="103">
        <v>1</v>
      </c>
      <c r="R310" s="103">
        <v>5.08</v>
      </c>
      <c r="T310" s="103" t="e">
        <v>#N/A</v>
      </c>
      <c r="U310" s="79" t="e">
        <v>#N/A</v>
      </c>
      <c r="W310" s="103" t="e">
        <v>#N/A</v>
      </c>
      <c r="X310" s="103" t="e">
        <v>#N/A</v>
      </c>
      <c r="Y310" s="103" t="s">
        <v>599</v>
      </c>
      <c r="Z310" s="103" t="e">
        <v>#N/A</v>
      </c>
      <c r="AB310" s="103" t="e">
        <v>#N/A</v>
      </c>
      <c r="AC310" s="111">
        <v>8.5479306730015772</v>
      </c>
      <c r="AD310" s="103" t="s">
        <v>1835</v>
      </c>
      <c r="AG310" s="122" t="str">
        <f>VLOOKUP(A310,'Article Matrix'!$B$2:$I$84,7,FALSE)</f>
        <v>Multiple</v>
      </c>
      <c r="AH310" s="122" t="str">
        <f>VLOOKUP(A310,'Article Matrix'!$B$2:$I$84,8,FALSE)</f>
        <v>Multiple</v>
      </c>
      <c r="AI310" s="103" t="str">
        <f t="shared" si="8"/>
        <v>Multiple</v>
      </c>
      <c r="AJ310" s="79" t="str">
        <f t="shared" si="9"/>
        <v>Per Person</v>
      </c>
    </row>
    <row r="311" spans="1:36">
      <c r="A311" s="103" t="s">
        <v>1017</v>
      </c>
      <c r="B311" s="103" t="s">
        <v>1775</v>
      </c>
      <c r="C311" s="103" t="s">
        <v>1019</v>
      </c>
      <c r="D311" s="103">
        <v>2013</v>
      </c>
      <c r="E311" s="79" t="s">
        <v>1018</v>
      </c>
      <c r="F311" s="79" t="s">
        <v>1254</v>
      </c>
      <c r="G311" s="79" t="s">
        <v>1832</v>
      </c>
      <c r="H311" s="79" t="s">
        <v>1829</v>
      </c>
      <c r="I311" s="103" t="s">
        <v>863</v>
      </c>
      <c r="J311" s="103" t="s">
        <v>1124</v>
      </c>
      <c r="K311" s="103" t="s">
        <v>834</v>
      </c>
      <c r="L311" s="105">
        <v>5.5</v>
      </c>
      <c r="N311" s="103" t="s">
        <v>840</v>
      </c>
      <c r="O311" s="111" t="s">
        <v>572</v>
      </c>
      <c r="P311" s="79">
        <v>2012</v>
      </c>
      <c r="Q311" s="103">
        <v>1</v>
      </c>
      <c r="R311" s="103">
        <v>5.5</v>
      </c>
      <c r="T311" s="103" t="e">
        <v>#N/A</v>
      </c>
      <c r="U311" s="79" t="e">
        <v>#N/A</v>
      </c>
      <c r="W311" s="103" t="e">
        <v>#N/A</v>
      </c>
      <c r="X311" s="103" t="e">
        <v>#N/A</v>
      </c>
      <c r="Y311" s="77" t="s">
        <v>599</v>
      </c>
      <c r="Z311" s="103" t="e">
        <v>#N/A</v>
      </c>
      <c r="AB311" s="103" t="e">
        <v>#N/A</v>
      </c>
      <c r="AC311" s="111">
        <v>5.9986299999999995</v>
      </c>
      <c r="AD311" s="103" t="s">
        <v>1844</v>
      </c>
      <c r="AG311" s="122" t="str">
        <f>VLOOKUP(A311,'Article Matrix'!$B$2:$I$84,7,FALSE)</f>
        <v>Multiple</v>
      </c>
      <c r="AH311" s="122" t="str">
        <f>VLOOKUP(A311,'Article Matrix'!$B$2:$I$84,8,FALSE)</f>
        <v>Multiple</v>
      </c>
      <c r="AI311" s="103" t="str">
        <f t="shared" si="8"/>
        <v>Multiple</v>
      </c>
      <c r="AJ311" s="79" t="str">
        <f t="shared" si="9"/>
        <v>Per Person Protected</v>
      </c>
    </row>
    <row r="312" spans="1:36">
      <c r="A312" s="103" t="s">
        <v>1017</v>
      </c>
      <c r="B312" s="103" t="s">
        <v>1776</v>
      </c>
      <c r="C312" s="103" t="s">
        <v>1019</v>
      </c>
      <c r="D312" s="103">
        <v>2013</v>
      </c>
      <c r="E312" s="79" t="s">
        <v>1018</v>
      </c>
      <c r="F312" s="79" t="s">
        <v>1254</v>
      </c>
      <c r="G312" s="79" t="s">
        <v>1832</v>
      </c>
      <c r="H312" s="79" t="s">
        <v>1829</v>
      </c>
      <c r="I312" s="103" t="s">
        <v>863</v>
      </c>
      <c r="J312" s="103" t="s">
        <v>1125</v>
      </c>
      <c r="K312" s="103" t="s">
        <v>834</v>
      </c>
      <c r="L312" s="105">
        <v>5.5</v>
      </c>
      <c r="N312" s="103" t="s">
        <v>840</v>
      </c>
      <c r="O312" s="111" t="s">
        <v>572</v>
      </c>
      <c r="P312" s="79">
        <v>2012</v>
      </c>
      <c r="Q312" s="103">
        <v>1</v>
      </c>
      <c r="R312" s="103">
        <v>5.5</v>
      </c>
      <c r="T312" s="103" t="e">
        <v>#N/A</v>
      </c>
      <c r="U312" s="79" t="e">
        <v>#N/A</v>
      </c>
      <c r="W312" s="103" t="e">
        <v>#N/A</v>
      </c>
      <c r="X312" s="103" t="e">
        <v>#N/A</v>
      </c>
      <c r="Y312" s="77" t="s">
        <v>599</v>
      </c>
      <c r="Z312" s="103" t="e">
        <v>#N/A</v>
      </c>
      <c r="AB312" s="103" t="e">
        <v>#N/A</v>
      </c>
      <c r="AC312" s="111">
        <v>5.9986299999999995</v>
      </c>
      <c r="AD312" s="103" t="s">
        <v>1844</v>
      </c>
      <c r="AG312" s="122" t="str">
        <f>VLOOKUP(A312,'Article Matrix'!$B$2:$I$84,7,FALSE)</f>
        <v>Multiple</v>
      </c>
      <c r="AH312" s="122" t="str">
        <f>VLOOKUP(A312,'Article Matrix'!$B$2:$I$84,8,FALSE)</f>
        <v>Multiple</v>
      </c>
      <c r="AI312" s="103" t="str">
        <f t="shared" si="8"/>
        <v>Multiple</v>
      </c>
      <c r="AJ312" s="79" t="str">
        <f t="shared" si="9"/>
        <v>Per Person Protected</v>
      </c>
    </row>
    <row r="313" spans="1:36">
      <c r="A313" s="103" t="s">
        <v>976</v>
      </c>
      <c r="B313" s="103" t="s">
        <v>1587</v>
      </c>
      <c r="C313" s="103" t="s">
        <v>980</v>
      </c>
      <c r="D313" s="103">
        <v>2009</v>
      </c>
      <c r="E313" s="79" t="s">
        <v>979</v>
      </c>
      <c r="F313" s="79" t="s">
        <v>349</v>
      </c>
      <c r="G313" s="103" t="s">
        <v>1832</v>
      </c>
      <c r="H313" s="79" t="s">
        <v>1829</v>
      </c>
      <c r="I313" s="103" t="s">
        <v>863</v>
      </c>
      <c r="J313" s="103" t="s">
        <v>987</v>
      </c>
      <c r="K313" s="103" t="s">
        <v>834</v>
      </c>
      <c r="L313" s="105">
        <v>5.63</v>
      </c>
      <c r="N313" s="103" t="s">
        <v>837</v>
      </c>
      <c r="O313" s="111" t="s">
        <v>572</v>
      </c>
      <c r="P313" s="79">
        <v>2007</v>
      </c>
      <c r="Q313" s="103">
        <v>1</v>
      </c>
      <c r="R313" s="103">
        <v>5.63</v>
      </c>
      <c r="T313" s="103">
        <v>67.317638124285693</v>
      </c>
      <c r="U313" s="79">
        <v>378.99830263972842</v>
      </c>
      <c r="W313" s="103">
        <v>224.602657227321</v>
      </c>
      <c r="X313" s="103">
        <v>114.453734208171</v>
      </c>
      <c r="Z313" s="103">
        <v>743.74179616282265</v>
      </c>
      <c r="AB313" s="103">
        <v>84.529601757352907</v>
      </c>
      <c r="AC313" s="111">
        <v>8.7985957664603269</v>
      </c>
      <c r="AD313" s="103" t="s">
        <v>1845</v>
      </c>
      <c r="AG313" s="122" t="str">
        <f>VLOOKUP(A313,'Article Matrix'!$B$2:$I$84,7,FALSE)</f>
        <v>Sub-Saharan Africa</v>
      </c>
      <c r="AH313" s="122" t="str">
        <f>VLOOKUP(A313,'Article Matrix'!$B$2:$I$84,8,FALSE)</f>
        <v>Low income</v>
      </c>
      <c r="AI313" s="103" t="str">
        <f t="shared" si="8"/>
        <v>Low Income</v>
      </c>
      <c r="AJ313" s="79" t="str">
        <f t="shared" si="9"/>
        <v>Per Net Distributed</v>
      </c>
    </row>
    <row r="314" spans="1:36">
      <c r="A314" s="103" t="s">
        <v>795</v>
      </c>
      <c r="B314" s="103" t="s">
        <v>1387</v>
      </c>
      <c r="C314" s="103" t="s">
        <v>729</v>
      </c>
      <c r="D314" s="103">
        <v>2007</v>
      </c>
      <c r="E314" s="79" t="s">
        <v>699</v>
      </c>
      <c r="F314" s="103" t="s">
        <v>568</v>
      </c>
      <c r="G314" s="79" t="s">
        <v>1831</v>
      </c>
      <c r="H314" s="103" t="s">
        <v>950</v>
      </c>
      <c r="I314" s="103" t="s">
        <v>1298</v>
      </c>
      <c r="J314" s="103" t="s">
        <v>896</v>
      </c>
      <c r="K314" s="103" t="s">
        <v>834</v>
      </c>
      <c r="L314" s="105">
        <v>6.19</v>
      </c>
      <c r="N314" s="103" t="s">
        <v>846</v>
      </c>
      <c r="O314" s="111" t="s">
        <v>572</v>
      </c>
      <c r="P314" s="79">
        <v>2005</v>
      </c>
      <c r="Q314" s="103">
        <v>1</v>
      </c>
      <c r="R314" s="103">
        <v>6.19</v>
      </c>
      <c r="T314" s="103">
        <v>4.4635033105158701</v>
      </c>
      <c r="U314" s="103">
        <v>27.629085492093239</v>
      </c>
      <c r="W314" s="103">
        <v>189.33530292592201</v>
      </c>
      <c r="X314" s="103">
        <v>84.513394065121304</v>
      </c>
      <c r="Z314" s="103">
        <v>61.897422640260181</v>
      </c>
      <c r="AB314" s="103">
        <v>5.1472526651441299</v>
      </c>
      <c r="AC314" s="111">
        <v>12.025332088205733</v>
      </c>
      <c r="AD314" s="103" t="s">
        <v>1848</v>
      </c>
      <c r="AG314" s="122" t="str">
        <f>VLOOKUP(A314,'Article Matrix'!$B$2:$I$84,7,FALSE)</f>
        <v>Sub-Saharan Africa</v>
      </c>
      <c r="AH314" s="122" t="str">
        <f>VLOOKUP(A314,'Article Matrix'!$B$2:$I$84,8,FALSE)</f>
        <v>Lower middle income</v>
      </c>
      <c r="AI314" s="103" t="str">
        <f t="shared" si="8"/>
        <v>Lower Middle Income</v>
      </c>
      <c r="AJ314" s="79" t="str">
        <f t="shared" si="9"/>
        <v>Per Patient Treated</v>
      </c>
    </row>
    <row r="315" spans="1:36">
      <c r="A315" s="103" t="s">
        <v>818</v>
      </c>
      <c r="B315" s="103" t="s">
        <v>1498</v>
      </c>
      <c r="C315" s="103" t="s">
        <v>760</v>
      </c>
      <c r="D315" s="103">
        <v>2007</v>
      </c>
      <c r="E315" s="79" t="s">
        <v>758</v>
      </c>
      <c r="F315" s="103" t="s">
        <v>524</v>
      </c>
      <c r="G315" s="103" t="s">
        <v>1832</v>
      </c>
      <c r="H315" s="79" t="s">
        <v>1829</v>
      </c>
      <c r="I315" s="103" t="s">
        <v>863</v>
      </c>
      <c r="J315" s="103" t="s">
        <v>934</v>
      </c>
      <c r="K315" s="103" t="s">
        <v>834</v>
      </c>
      <c r="L315" s="105">
        <v>5.87</v>
      </c>
      <c r="N315" s="103" t="s">
        <v>837</v>
      </c>
      <c r="O315" s="111" t="s">
        <v>572</v>
      </c>
      <c r="P315" s="79">
        <v>2005</v>
      </c>
      <c r="Q315" s="103">
        <v>1</v>
      </c>
      <c r="R315" s="103">
        <v>5.87</v>
      </c>
      <c r="T315" s="103">
        <v>1128.9341791619199</v>
      </c>
      <c r="U315" s="103">
        <v>6626.84363168047</v>
      </c>
      <c r="W315" s="103">
        <v>197.07182063634701</v>
      </c>
      <c r="X315" s="103">
        <v>95.206749465219204</v>
      </c>
      <c r="Z315" s="103">
        <v>13717.138195593423</v>
      </c>
      <c r="AB315" s="103">
        <v>1583.00278737484</v>
      </c>
      <c r="AC315" s="111">
        <v>8.6652647139940484</v>
      </c>
      <c r="AD315" s="103" t="s">
        <v>1845</v>
      </c>
      <c r="AG315" s="122" t="str">
        <f>VLOOKUP(A315,'Article Matrix'!$B$2:$I$84,7,FALSE)</f>
        <v>Multiple</v>
      </c>
      <c r="AH315" s="122" t="str">
        <f>VLOOKUP(A315,'Article Matrix'!$B$2:$I$84,8,FALSE)</f>
        <v>Multiple</v>
      </c>
      <c r="AI315" s="103" t="str">
        <f t="shared" si="8"/>
        <v>Multiple</v>
      </c>
      <c r="AJ315" s="79" t="str">
        <f t="shared" si="9"/>
        <v>Per Net Distributed</v>
      </c>
    </row>
    <row r="316" spans="1:36">
      <c r="A316" s="103" t="s">
        <v>775</v>
      </c>
      <c r="B316" s="103" t="s">
        <v>1378</v>
      </c>
      <c r="C316" s="103" t="s">
        <v>723</v>
      </c>
      <c r="D316" s="103">
        <v>2010</v>
      </c>
      <c r="E316" s="79" t="s">
        <v>680</v>
      </c>
      <c r="F316" s="103" t="s">
        <v>42</v>
      </c>
      <c r="G316" s="103" t="s">
        <v>1833</v>
      </c>
      <c r="H316" s="103" t="s">
        <v>850</v>
      </c>
      <c r="I316" s="103" t="s">
        <v>1309</v>
      </c>
      <c r="J316" s="103" t="s">
        <v>852</v>
      </c>
      <c r="K316" s="103" t="s">
        <v>851</v>
      </c>
      <c r="L316" s="105">
        <v>8.19</v>
      </c>
      <c r="N316" s="103" t="s">
        <v>842</v>
      </c>
      <c r="O316" s="111" t="s">
        <v>572</v>
      </c>
      <c r="P316" s="79">
        <v>2008</v>
      </c>
      <c r="Q316" s="103">
        <v>1</v>
      </c>
      <c r="R316" s="103">
        <v>8.19</v>
      </c>
      <c r="T316" s="103">
        <v>1.05785833333333</v>
      </c>
      <c r="U316" s="103">
        <v>8.6638597499999719</v>
      </c>
      <c r="W316" s="103">
        <v>224.242068249619</v>
      </c>
      <c r="X316" s="103">
        <v>122.81939354868599</v>
      </c>
      <c r="Z316" s="103">
        <v>15.818363641361637</v>
      </c>
      <c r="AB316" s="103">
        <v>1.7958166666666699</v>
      </c>
      <c r="AC316" s="102">
        <v>8.8084512940416761</v>
      </c>
      <c r="AD316" s="103" t="s">
        <v>1841</v>
      </c>
      <c r="AG316" s="122" t="str">
        <f>VLOOKUP(A316,'Article Matrix'!$B$2:$I$84,7,FALSE)</f>
        <v>Sub-Saharan Africa</v>
      </c>
      <c r="AH316" s="122" t="str">
        <f>VLOOKUP(A316,'Article Matrix'!$B$2:$I$84,8,FALSE)</f>
        <v>Lower middle income</v>
      </c>
      <c r="AI316" s="103" t="str">
        <f t="shared" si="8"/>
        <v>Lower Middle Income</v>
      </c>
      <c r="AJ316" s="79" t="str">
        <f t="shared" si="9"/>
        <v>Per Person Treated (Compliant)</v>
      </c>
    </row>
    <row r="317" spans="1:36">
      <c r="A317" s="103" t="s">
        <v>792</v>
      </c>
      <c r="B317" s="103" t="s">
        <v>1363</v>
      </c>
      <c r="C317" s="103" t="s">
        <v>733</v>
      </c>
      <c r="D317" s="103">
        <v>2008</v>
      </c>
      <c r="E317" s="79" t="s">
        <v>696</v>
      </c>
      <c r="F317" s="103" t="s">
        <v>529</v>
      </c>
      <c r="G317" s="103" t="s">
        <v>1832</v>
      </c>
      <c r="H317" s="79" t="s">
        <v>1829</v>
      </c>
      <c r="I317" s="103" t="s">
        <v>863</v>
      </c>
      <c r="J317" s="103" t="s">
        <v>893</v>
      </c>
      <c r="K317" s="103" t="s">
        <v>834</v>
      </c>
      <c r="L317" s="105">
        <v>5.95</v>
      </c>
      <c r="N317" s="103" t="s">
        <v>837</v>
      </c>
      <c r="O317" s="111" t="s">
        <v>572</v>
      </c>
      <c r="P317" s="79">
        <v>2004</v>
      </c>
      <c r="Q317" s="103">
        <v>1</v>
      </c>
      <c r="R317" s="103">
        <v>5.95</v>
      </c>
      <c r="T317" s="103">
        <v>528.28480930499995</v>
      </c>
      <c r="U317" s="103">
        <v>3143.2946153647499</v>
      </c>
      <c r="W317" s="103">
        <v>125.44163959574</v>
      </c>
      <c r="X317" s="103">
        <v>93.266107200866301</v>
      </c>
      <c r="Z317" s="103">
        <v>4227.6883009024386</v>
      </c>
      <c r="AB317" s="103">
        <v>510.52713590196998</v>
      </c>
      <c r="AC317" s="111">
        <v>8.2810256372233813</v>
      </c>
      <c r="AD317" s="103" t="s">
        <v>1845</v>
      </c>
      <c r="AG317" s="122" t="str">
        <f>VLOOKUP(A317,'Article Matrix'!$B$2:$I$84,7,FALSE)</f>
        <v>Sub-Saharan Africa</v>
      </c>
      <c r="AH317" s="122" t="str">
        <f>VLOOKUP(A317,'Article Matrix'!$B$2:$I$84,8,FALSE)</f>
        <v>Low income</v>
      </c>
      <c r="AI317" s="103" t="str">
        <f t="shared" si="8"/>
        <v>Low Income</v>
      </c>
      <c r="AJ317" s="79" t="str">
        <f t="shared" si="9"/>
        <v>Per Net Distributed</v>
      </c>
    </row>
    <row r="318" spans="1:36">
      <c r="A318" s="103" t="s">
        <v>1017</v>
      </c>
      <c r="B318" s="103" t="s">
        <v>1774</v>
      </c>
      <c r="C318" s="103" t="s">
        <v>1019</v>
      </c>
      <c r="D318" s="103">
        <v>2013</v>
      </c>
      <c r="E318" s="79" t="s">
        <v>1018</v>
      </c>
      <c r="F318" s="79" t="s">
        <v>1254</v>
      </c>
      <c r="G318" s="79" t="s">
        <v>1832</v>
      </c>
      <c r="H318" s="79" t="s">
        <v>1829</v>
      </c>
      <c r="I318" s="103" t="s">
        <v>863</v>
      </c>
      <c r="J318" s="103" t="s">
        <v>1123</v>
      </c>
      <c r="K318" s="103" t="s">
        <v>834</v>
      </c>
      <c r="L318" s="105">
        <v>6</v>
      </c>
      <c r="N318" s="103" t="s">
        <v>840</v>
      </c>
      <c r="O318" s="111" t="s">
        <v>572</v>
      </c>
      <c r="P318" s="79">
        <v>2012</v>
      </c>
      <c r="Q318" s="103">
        <v>1</v>
      </c>
      <c r="R318" s="103">
        <v>6</v>
      </c>
      <c r="T318" s="103" t="e">
        <v>#N/A</v>
      </c>
      <c r="U318" s="79" t="e">
        <v>#N/A</v>
      </c>
      <c r="W318" s="103" t="e">
        <v>#N/A</v>
      </c>
      <c r="X318" s="103" t="e">
        <v>#N/A</v>
      </c>
      <c r="Y318" s="77" t="s">
        <v>599</v>
      </c>
      <c r="Z318" s="103" t="e">
        <v>#N/A</v>
      </c>
      <c r="AB318" s="103" t="e">
        <v>#N/A</v>
      </c>
      <c r="AC318" s="111">
        <v>6.5439600000000002</v>
      </c>
      <c r="AD318" s="103" t="s">
        <v>1844</v>
      </c>
      <c r="AG318" s="122" t="str">
        <f>VLOOKUP(A318,'Article Matrix'!$B$2:$I$84,7,FALSE)</f>
        <v>Multiple</v>
      </c>
      <c r="AH318" s="122" t="str">
        <f>VLOOKUP(A318,'Article Matrix'!$B$2:$I$84,8,FALSE)</f>
        <v>Multiple</v>
      </c>
      <c r="AI318" s="103" t="str">
        <f t="shared" si="8"/>
        <v>Multiple</v>
      </c>
      <c r="AJ318" s="79" t="str">
        <f t="shared" si="9"/>
        <v>Per Person Protected</v>
      </c>
    </row>
    <row r="319" spans="1:36">
      <c r="A319" s="103" t="s">
        <v>791</v>
      </c>
      <c r="B319" s="103" t="s">
        <v>1360</v>
      </c>
      <c r="C319" s="103" t="s">
        <v>740</v>
      </c>
      <c r="D319" s="103">
        <v>2008</v>
      </c>
      <c r="E319" s="79" t="s">
        <v>695</v>
      </c>
      <c r="F319" s="103" t="s">
        <v>500</v>
      </c>
      <c r="G319" s="103" t="s">
        <v>1832</v>
      </c>
      <c r="H319" s="79" t="s">
        <v>1829</v>
      </c>
      <c r="I319" s="103" t="s">
        <v>1016</v>
      </c>
      <c r="J319" s="103" t="s">
        <v>890</v>
      </c>
      <c r="K319" s="103" t="s">
        <v>834</v>
      </c>
      <c r="L319" s="105">
        <v>360.34</v>
      </c>
      <c r="N319" s="103" t="s">
        <v>849</v>
      </c>
      <c r="O319" s="111" t="s">
        <v>500</v>
      </c>
      <c r="P319" s="79">
        <v>2001</v>
      </c>
      <c r="Q319" s="103">
        <v>89.383013333333295</v>
      </c>
      <c r="R319" s="103">
        <v>4.0314147684436996</v>
      </c>
      <c r="T319" s="103">
        <v>89.383013333333295</v>
      </c>
      <c r="U319" s="103">
        <v>360.34</v>
      </c>
      <c r="W319" s="103">
        <v>197.01893574081001</v>
      </c>
      <c r="X319" s="103">
        <v>62.6251356149522</v>
      </c>
      <c r="Z319" s="103">
        <v>1133.6311308185527</v>
      </c>
      <c r="AB319" s="103">
        <v>127.60335350681</v>
      </c>
      <c r="AC319" s="111">
        <v>8.8840230265425788</v>
      </c>
      <c r="AD319" s="103" t="s">
        <v>1847</v>
      </c>
      <c r="AG319" s="122" t="str">
        <f>VLOOKUP(A319,'Article Matrix'!$B$2:$I$84,7,FALSE)</f>
        <v>South Asia</v>
      </c>
      <c r="AH319" s="122" t="str">
        <f>VLOOKUP(A319,'Article Matrix'!$B$2:$I$84,8,FALSE)</f>
        <v>Lower middle income</v>
      </c>
      <c r="AI319" s="103" t="str">
        <f t="shared" si="8"/>
        <v>Lower Middle Income</v>
      </c>
      <c r="AJ319" s="79" t="str">
        <f t="shared" si="9"/>
        <v>Per Intervention</v>
      </c>
    </row>
    <row r="320" spans="1:36">
      <c r="A320" s="103" t="s">
        <v>818</v>
      </c>
      <c r="B320" s="103" t="s">
        <v>1501</v>
      </c>
      <c r="C320" s="103" t="s">
        <v>760</v>
      </c>
      <c r="D320" s="103">
        <v>2007</v>
      </c>
      <c r="E320" s="79" t="s">
        <v>758</v>
      </c>
      <c r="F320" s="103" t="s">
        <v>475</v>
      </c>
      <c r="G320" s="79" t="s">
        <v>1832</v>
      </c>
      <c r="H320" s="79" t="s">
        <v>1829</v>
      </c>
      <c r="I320" s="103" t="s">
        <v>863</v>
      </c>
      <c r="J320" s="103" t="s">
        <v>933</v>
      </c>
      <c r="K320" s="103" t="s">
        <v>851</v>
      </c>
      <c r="L320" s="105">
        <v>6.05</v>
      </c>
      <c r="N320" s="103" t="s">
        <v>839</v>
      </c>
      <c r="O320" s="111" t="s">
        <v>572</v>
      </c>
      <c r="P320" s="79">
        <v>2005</v>
      </c>
      <c r="Q320" s="103">
        <v>1</v>
      </c>
      <c r="R320" s="103">
        <v>6.05</v>
      </c>
      <c r="T320" s="103">
        <v>527.46814284000004</v>
      </c>
      <c r="U320" s="103">
        <v>3191.1822641820004</v>
      </c>
      <c r="W320" s="103">
        <v>120.095973490285</v>
      </c>
      <c r="X320" s="103">
        <v>98.324063774564394</v>
      </c>
      <c r="Z320" s="103">
        <v>3897.8061513056809</v>
      </c>
      <c r="AB320" s="103">
        <v>510.52713590196998</v>
      </c>
      <c r="AC320" s="111">
        <v>7.6348657636371495</v>
      </c>
      <c r="AD320" s="103" t="s">
        <v>1846</v>
      </c>
      <c r="AG320" s="122" t="str">
        <f>VLOOKUP(A320,'Article Matrix'!$B$2:$I$84,7,FALSE)</f>
        <v>Multiple</v>
      </c>
      <c r="AH320" s="122" t="str">
        <f>VLOOKUP(A320,'Article Matrix'!$B$2:$I$84,8,FALSE)</f>
        <v>Multiple</v>
      </c>
      <c r="AI320" s="103" t="str">
        <f t="shared" si="8"/>
        <v>Multiple</v>
      </c>
      <c r="AJ320" s="79" t="str">
        <f t="shared" si="9"/>
        <v>Per Treated Net Year</v>
      </c>
    </row>
    <row r="321" spans="1:36">
      <c r="A321" s="103" t="s">
        <v>804</v>
      </c>
      <c r="B321" s="103" t="s">
        <v>1440</v>
      </c>
      <c r="C321" s="103" t="s">
        <v>723</v>
      </c>
      <c r="D321" s="103">
        <v>2004</v>
      </c>
      <c r="E321" s="79" t="s">
        <v>708</v>
      </c>
      <c r="F321" s="103" t="s">
        <v>416</v>
      </c>
      <c r="G321" s="79" t="s">
        <v>1832</v>
      </c>
      <c r="H321" s="79" t="s">
        <v>1829</v>
      </c>
      <c r="I321" s="103" t="s">
        <v>880</v>
      </c>
      <c r="J321" s="103" t="s">
        <v>913</v>
      </c>
      <c r="K321" s="103" t="s">
        <v>851</v>
      </c>
      <c r="L321" s="105">
        <v>4.82</v>
      </c>
      <c r="N321" s="103" t="s">
        <v>840</v>
      </c>
      <c r="O321" s="111" t="s">
        <v>572</v>
      </c>
      <c r="P321" s="79">
        <v>2000</v>
      </c>
      <c r="Q321" s="103">
        <v>1</v>
      </c>
      <c r="R321" s="103">
        <v>4.82</v>
      </c>
      <c r="T321" s="103">
        <v>15.22725</v>
      </c>
      <c r="U321" s="103">
        <v>73.395345000000006</v>
      </c>
      <c r="W321" s="103">
        <v>177.152770239912</v>
      </c>
      <c r="X321" s="103">
        <v>50.865658917270501</v>
      </c>
      <c r="Z321" s="103">
        <v>255.61821012898392</v>
      </c>
      <c r="AB321" s="103">
        <v>28.3729844798921</v>
      </c>
      <c r="AC321" s="111">
        <v>9.0092112202768178</v>
      </c>
      <c r="AD321" s="103" t="s">
        <v>1844</v>
      </c>
      <c r="AG321" s="122" t="str">
        <f>VLOOKUP(A321,'Article Matrix'!$B$2:$I$84,7,FALSE)</f>
        <v>Sub-Saharan Africa</v>
      </c>
      <c r="AH321" s="122" t="str">
        <f>VLOOKUP(A321,'Article Matrix'!$B$2:$I$84,8,FALSE)</f>
        <v>Low income</v>
      </c>
      <c r="AI321" s="103" t="str">
        <f t="shared" si="8"/>
        <v>Low Income</v>
      </c>
      <c r="AJ321" s="79" t="str">
        <f t="shared" si="9"/>
        <v>Per Person Protected</v>
      </c>
    </row>
    <row r="322" spans="1:36">
      <c r="A322" s="103" t="s">
        <v>821</v>
      </c>
      <c r="B322" s="103" t="s">
        <v>1521</v>
      </c>
      <c r="C322" s="103" t="s">
        <v>729</v>
      </c>
      <c r="D322" s="103">
        <v>2011</v>
      </c>
      <c r="E322" s="79" t="s">
        <v>763</v>
      </c>
      <c r="F322" s="103" t="s">
        <v>568</v>
      </c>
      <c r="H322" s="103" t="s">
        <v>1264</v>
      </c>
      <c r="I322" s="103" t="s">
        <v>868</v>
      </c>
      <c r="J322" s="103" t="s">
        <v>937</v>
      </c>
      <c r="K322" s="103" t="s">
        <v>834</v>
      </c>
      <c r="L322" s="105">
        <v>6.61</v>
      </c>
      <c r="N322" s="103" t="s">
        <v>848</v>
      </c>
      <c r="O322" s="111" t="s">
        <v>572</v>
      </c>
      <c r="P322" s="79">
        <v>2009</v>
      </c>
      <c r="Q322" s="103">
        <v>1</v>
      </c>
      <c r="R322" s="103">
        <v>6.61</v>
      </c>
      <c r="T322" s="103">
        <v>5.0461092452123504</v>
      </c>
      <c r="U322" s="103">
        <v>33.354782110853641</v>
      </c>
      <c r="W322" s="103">
        <v>189.33530292592201</v>
      </c>
      <c r="X322" s="103">
        <v>135.65228854306099</v>
      </c>
      <c r="Z322" s="103">
        <v>46.554598103827139</v>
      </c>
      <c r="AB322" s="103">
        <v>5.1472526651441299</v>
      </c>
      <c r="AC322" s="111">
        <v>9.0445527220924848</v>
      </c>
      <c r="AD322" s="103" t="s">
        <v>1835</v>
      </c>
      <c r="AG322" s="122" t="str">
        <f>VLOOKUP(A322,'Article Matrix'!$B$2:$I$84,7,FALSE)</f>
        <v>Sub-Saharan Africa</v>
      </c>
      <c r="AH322" s="122" t="str">
        <f>VLOOKUP(A322,'Article Matrix'!$B$2:$I$84,8,FALSE)</f>
        <v>Lower middle income</v>
      </c>
      <c r="AI322" s="103" t="str">
        <f t="shared" ref="AI322:AI385" si="10">PROPER(AH322)</f>
        <v>Lower Middle Income</v>
      </c>
      <c r="AJ322" s="79" t="str">
        <f t="shared" ref="AJ322:AJ385" si="11">PROPER(N322)</f>
        <v>Per Person</v>
      </c>
    </row>
    <row r="323" spans="1:36">
      <c r="A323" s="103" t="s">
        <v>824</v>
      </c>
      <c r="B323" s="103" t="s">
        <v>1538</v>
      </c>
      <c r="C323" s="103" t="s">
        <v>770</v>
      </c>
      <c r="D323" s="103">
        <v>2010</v>
      </c>
      <c r="E323" s="79" t="s">
        <v>766</v>
      </c>
      <c r="F323" s="103" t="s">
        <v>433</v>
      </c>
      <c r="H323" s="103" t="s">
        <v>1264</v>
      </c>
      <c r="I323" s="103" t="s">
        <v>867</v>
      </c>
      <c r="J323" s="113" t="s">
        <v>946</v>
      </c>
      <c r="K323" s="103" t="s">
        <v>834</v>
      </c>
      <c r="L323" s="105">
        <v>6.04</v>
      </c>
      <c r="N323" s="103" t="s">
        <v>848</v>
      </c>
      <c r="O323" s="111" t="s">
        <v>572</v>
      </c>
      <c r="P323" s="79">
        <v>2009</v>
      </c>
      <c r="Q323" s="103">
        <v>1</v>
      </c>
      <c r="R323" s="103">
        <v>6.04</v>
      </c>
      <c r="T323" s="103">
        <v>148.90174166666699</v>
      </c>
      <c r="U323" s="103">
        <v>899.36651966666864</v>
      </c>
      <c r="W323" s="103">
        <v>200.79331767776301</v>
      </c>
      <c r="X323" s="103">
        <v>127.27167227573401</v>
      </c>
      <c r="Z323" s="103">
        <v>1418.9079475669364</v>
      </c>
      <c r="AB323" s="103">
        <v>156.80968562314899</v>
      </c>
      <c r="AC323" s="111">
        <v>9.0485988918880302</v>
      </c>
      <c r="AD323" s="103" t="s">
        <v>1835</v>
      </c>
      <c r="AG323" s="122" t="str">
        <f>VLOOKUP(A323,'Article Matrix'!$B$2:$I$84,7,FALSE)</f>
        <v>Sub-Saharan Africa</v>
      </c>
      <c r="AH323" s="122" t="str">
        <f>VLOOKUP(A323,'Article Matrix'!$B$2:$I$84,8,FALSE)</f>
        <v>Lower middle income</v>
      </c>
      <c r="AI323" s="103" t="str">
        <f t="shared" si="10"/>
        <v>Lower Middle Income</v>
      </c>
      <c r="AJ323" s="79" t="str">
        <f t="shared" si="11"/>
        <v>Per Person</v>
      </c>
    </row>
    <row r="324" spans="1:36">
      <c r="A324" s="113" t="s">
        <v>1017</v>
      </c>
      <c r="B324" s="103" t="s">
        <v>1770</v>
      </c>
      <c r="C324" s="103" t="s">
        <v>1019</v>
      </c>
      <c r="D324" s="103">
        <v>2013</v>
      </c>
      <c r="E324" s="79" t="s">
        <v>1018</v>
      </c>
      <c r="F324" s="79" t="s">
        <v>1254</v>
      </c>
      <c r="G324" s="79" t="s">
        <v>1832</v>
      </c>
      <c r="H324" s="79" t="s">
        <v>1829</v>
      </c>
      <c r="I324" s="103" t="s">
        <v>863</v>
      </c>
      <c r="J324" s="103" t="s">
        <v>1120</v>
      </c>
      <c r="K324" s="103" t="s">
        <v>834</v>
      </c>
      <c r="L324" s="105">
        <v>6.1</v>
      </c>
      <c r="N324" s="103" t="s">
        <v>840</v>
      </c>
      <c r="O324" s="111" t="s">
        <v>572</v>
      </c>
      <c r="P324" s="79">
        <v>2012</v>
      </c>
      <c r="Q324" s="103">
        <v>1</v>
      </c>
      <c r="R324" s="103">
        <v>6.1</v>
      </c>
      <c r="T324" s="103" t="e">
        <v>#N/A</v>
      </c>
      <c r="U324" s="79" t="e">
        <v>#N/A</v>
      </c>
      <c r="W324" s="103" t="e">
        <v>#N/A</v>
      </c>
      <c r="X324" s="103" t="e">
        <v>#N/A</v>
      </c>
      <c r="Y324" s="77" t="s">
        <v>663</v>
      </c>
      <c r="Z324" s="103" t="e">
        <v>#N/A</v>
      </c>
      <c r="AB324" s="103" t="e">
        <v>#N/A</v>
      </c>
      <c r="AC324" s="111">
        <v>6.4529459999999998</v>
      </c>
      <c r="AD324" s="103" t="s">
        <v>1844</v>
      </c>
      <c r="AG324" s="122" t="str">
        <f>VLOOKUP(A324,'Article Matrix'!$B$2:$I$84,7,FALSE)</f>
        <v>Multiple</v>
      </c>
      <c r="AH324" s="122" t="str">
        <f>VLOOKUP(A324,'Article Matrix'!$B$2:$I$84,8,FALSE)</f>
        <v>Multiple</v>
      </c>
      <c r="AI324" s="103" t="str">
        <f t="shared" si="10"/>
        <v>Multiple</v>
      </c>
      <c r="AJ324" s="79" t="str">
        <f t="shared" si="11"/>
        <v>Per Person Protected</v>
      </c>
    </row>
    <row r="325" spans="1:36">
      <c r="A325" s="103" t="s">
        <v>1074</v>
      </c>
      <c r="B325" s="103" t="s">
        <v>1740</v>
      </c>
      <c r="C325" s="103" t="s">
        <v>1076</v>
      </c>
      <c r="D325" s="103">
        <v>2011</v>
      </c>
      <c r="E325" s="79" t="s">
        <v>1075</v>
      </c>
      <c r="F325" s="79" t="s">
        <v>545</v>
      </c>
      <c r="G325" s="79" t="s">
        <v>1831</v>
      </c>
      <c r="H325" s="79" t="s">
        <v>1264</v>
      </c>
      <c r="I325" s="79" t="s">
        <v>867</v>
      </c>
      <c r="J325" s="103" t="s">
        <v>1239</v>
      </c>
      <c r="K325" s="103" t="s">
        <v>834</v>
      </c>
      <c r="L325" s="78">
        <v>6.65</v>
      </c>
      <c r="N325" s="103" t="s">
        <v>848</v>
      </c>
      <c r="O325" s="111" t="s">
        <v>572</v>
      </c>
      <c r="P325" s="79">
        <v>2011</v>
      </c>
      <c r="Q325" s="103">
        <v>1</v>
      </c>
      <c r="R325" s="103">
        <v>6.65</v>
      </c>
      <c r="T325" s="103">
        <v>2522.74632070807</v>
      </c>
      <c r="U325" s="79">
        <v>16776.263032708666</v>
      </c>
      <c r="W325" s="103">
        <v>202.95607073094899</v>
      </c>
      <c r="X325" s="103">
        <v>149.972376254978</v>
      </c>
      <c r="Z325" s="103">
        <v>22703.143816822794</v>
      </c>
      <c r="AB325" s="103">
        <v>2504.5630775832801</v>
      </c>
      <c r="AC325" s="111">
        <v>9.0647123324718439</v>
      </c>
      <c r="AD325" s="103" t="s">
        <v>1835</v>
      </c>
      <c r="AG325" s="122" t="str">
        <f>VLOOKUP(A325,'Article Matrix'!$B$2:$I$84,7,FALSE)</f>
        <v>Sub-Saharan Africa</v>
      </c>
      <c r="AH325" s="122" t="str">
        <f>VLOOKUP(A325,'Article Matrix'!$B$2:$I$84,8,FALSE)</f>
        <v>Low income</v>
      </c>
      <c r="AI325" s="103" t="str">
        <f t="shared" si="10"/>
        <v>Low Income</v>
      </c>
      <c r="AJ325" s="79" t="str">
        <f t="shared" si="11"/>
        <v>Per Person</v>
      </c>
    </row>
    <row r="326" spans="1:36">
      <c r="A326" s="103" t="s">
        <v>776</v>
      </c>
      <c r="B326" s="103" t="s">
        <v>1427</v>
      </c>
      <c r="C326" s="103" t="s">
        <v>725</v>
      </c>
      <c r="D326" s="103">
        <v>2010</v>
      </c>
      <c r="E326" s="79" t="s">
        <v>681</v>
      </c>
      <c r="F326" s="103" t="s">
        <v>545</v>
      </c>
      <c r="G326" s="103" t="s">
        <v>1832</v>
      </c>
      <c r="H326" s="79" t="s">
        <v>1829</v>
      </c>
      <c r="I326" s="103" t="s">
        <v>863</v>
      </c>
      <c r="J326" s="103" t="s">
        <v>858</v>
      </c>
      <c r="K326" s="103" t="s">
        <v>834</v>
      </c>
      <c r="L326" s="105">
        <v>6.19</v>
      </c>
      <c r="N326" s="103" t="s">
        <v>837</v>
      </c>
      <c r="O326" s="111" t="s">
        <v>572</v>
      </c>
      <c r="P326" s="79">
        <v>2007</v>
      </c>
      <c r="Q326" s="103">
        <v>1</v>
      </c>
      <c r="R326" s="103">
        <v>6.19</v>
      </c>
      <c r="T326" s="103">
        <v>1723.4917723430001</v>
      </c>
      <c r="U326" s="103">
        <v>10668.414070803172</v>
      </c>
      <c r="W326" s="103">
        <v>202.95607073094899</v>
      </c>
      <c r="X326" s="103">
        <v>107.310676135619</v>
      </c>
      <c r="Z326" s="103">
        <v>20177.110784434724</v>
      </c>
      <c r="AB326" s="103">
        <v>2504.5630775832801</v>
      </c>
      <c r="AC326" s="102">
        <v>8.0561399970425818</v>
      </c>
      <c r="AD326" s="103" t="s">
        <v>1845</v>
      </c>
      <c r="AG326" s="122" t="str">
        <f>VLOOKUP(A326,'Article Matrix'!$B$2:$I$84,7,FALSE)</f>
        <v>Sub-Saharan Africa</v>
      </c>
      <c r="AH326" s="122" t="str">
        <f>VLOOKUP(A326,'Article Matrix'!$B$2:$I$84,8,FALSE)</f>
        <v>Low income</v>
      </c>
      <c r="AI326" s="103" t="str">
        <f t="shared" si="10"/>
        <v>Low Income</v>
      </c>
      <c r="AJ326" s="79" t="str">
        <f t="shared" si="11"/>
        <v>Per Net Distributed</v>
      </c>
    </row>
    <row r="327" spans="1:36">
      <c r="A327" s="103" t="s">
        <v>779</v>
      </c>
      <c r="B327" s="103" t="s">
        <v>1596</v>
      </c>
      <c r="C327" s="103" t="s">
        <v>729</v>
      </c>
      <c r="D327" s="103">
        <v>2009</v>
      </c>
      <c r="E327" s="79" t="s">
        <v>866</v>
      </c>
      <c r="F327" s="103" t="s">
        <v>568</v>
      </c>
      <c r="H327" s="103" t="s">
        <v>832</v>
      </c>
      <c r="I327" s="103" t="s">
        <v>868</v>
      </c>
      <c r="J327" s="103" t="s">
        <v>868</v>
      </c>
      <c r="K327" s="103" t="s">
        <v>834</v>
      </c>
      <c r="L327" s="105">
        <v>4.7</v>
      </c>
      <c r="N327" s="103" t="s">
        <v>848</v>
      </c>
      <c r="O327" s="111" t="s">
        <v>572</v>
      </c>
      <c r="P327" s="79">
        <v>2005</v>
      </c>
      <c r="Q327" s="103">
        <v>1</v>
      </c>
      <c r="R327" s="103">
        <v>4.7</v>
      </c>
      <c r="T327" s="103">
        <v>4.4635033105158701</v>
      </c>
      <c r="U327" s="103">
        <v>20.978465559424592</v>
      </c>
      <c r="W327" s="103">
        <v>189.33530292592201</v>
      </c>
      <c r="X327" s="103">
        <v>84.513394065121304</v>
      </c>
      <c r="Z327" s="103">
        <v>46.998043038646664</v>
      </c>
      <c r="AB327" s="103">
        <v>5.1472526651441299</v>
      </c>
      <c r="AC327" s="102">
        <v>9.1307044934680039</v>
      </c>
      <c r="AD327" s="103" t="s">
        <v>1835</v>
      </c>
      <c r="AG327" s="122" t="str">
        <f>VLOOKUP(A327,'Article Matrix'!$B$2:$I$84,7,FALSE)</f>
        <v>Sub-Saharan Africa</v>
      </c>
      <c r="AH327" s="122" t="str">
        <f>VLOOKUP(A327,'Article Matrix'!$B$2:$I$84,8,FALSE)</f>
        <v>Lower middle income</v>
      </c>
      <c r="AI327" s="103" t="str">
        <f t="shared" si="10"/>
        <v>Lower Middle Income</v>
      </c>
      <c r="AJ327" s="79" t="str">
        <f t="shared" si="11"/>
        <v>Per Person</v>
      </c>
    </row>
    <row r="328" spans="1:36">
      <c r="A328" s="103" t="s">
        <v>1083</v>
      </c>
      <c r="B328" s="103" t="s">
        <v>1678</v>
      </c>
      <c r="C328" s="103" t="s">
        <v>1045</v>
      </c>
      <c r="D328" s="103">
        <v>2011</v>
      </c>
      <c r="E328" s="79" t="s">
        <v>1044</v>
      </c>
      <c r="F328" s="79" t="s">
        <v>349</v>
      </c>
      <c r="G328" s="79" t="s">
        <v>1832</v>
      </c>
      <c r="H328" s="79" t="s">
        <v>1829</v>
      </c>
      <c r="I328" s="103" t="s">
        <v>863</v>
      </c>
      <c r="J328" s="103" t="s">
        <v>1223</v>
      </c>
      <c r="K328" s="103" t="s">
        <v>834</v>
      </c>
      <c r="L328" s="78">
        <v>6.27</v>
      </c>
      <c r="N328" s="103" t="s">
        <v>840</v>
      </c>
      <c r="O328" s="111" t="s">
        <v>572</v>
      </c>
      <c r="P328" s="79">
        <v>2008</v>
      </c>
      <c r="Q328" s="103">
        <v>1</v>
      </c>
      <c r="R328" s="103">
        <v>6.27</v>
      </c>
      <c r="T328" s="103">
        <v>69.175319816225993</v>
      </c>
      <c r="U328" s="79">
        <v>433.72925524773694</v>
      </c>
      <c r="W328" s="103">
        <v>224.602657227321</v>
      </c>
      <c r="X328" s="103">
        <v>125.623137048624</v>
      </c>
      <c r="Z328" s="103">
        <v>775.46816243063813</v>
      </c>
      <c r="AB328" s="103">
        <v>84.529601757352907</v>
      </c>
      <c r="AC328" s="111">
        <v>9.1739242384775945</v>
      </c>
      <c r="AD328" s="103" t="s">
        <v>1844</v>
      </c>
      <c r="AG328" s="122" t="str">
        <f>VLOOKUP(A328,'Article Matrix'!$B$2:$I$84,7,FALSE)</f>
        <v>Sub-Saharan Africa</v>
      </c>
      <c r="AH328" s="122" t="str">
        <f>VLOOKUP(A328,'Article Matrix'!$B$2:$I$84,8,FALSE)</f>
        <v>Low income</v>
      </c>
      <c r="AI328" s="103" t="str">
        <f t="shared" si="10"/>
        <v>Low Income</v>
      </c>
      <c r="AJ328" s="79" t="str">
        <f t="shared" si="11"/>
        <v>Per Person Protected</v>
      </c>
    </row>
    <row r="329" spans="1:36">
      <c r="A329" s="103" t="s">
        <v>976</v>
      </c>
      <c r="B329" s="103" t="s">
        <v>1593</v>
      </c>
      <c r="C329" s="103" t="s">
        <v>980</v>
      </c>
      <c r="D329" s="103">
        <v>2009</v>
      </c>
      <c r="E329" s="79" t="s">
        <v>979</v>
      </c>
      <c r="F329" s="79" t="s">
        <v>349</v>
      </c>
      <c r="G329" s="103" t="s">
        <v>1832</v>
      </c>
      <c r="H329" s="79" t="s">
        <v>1829</v>
      </c>
      <c r="I329" s="103" t="s">
        <v>863</v>
      </c>
      <c r="J329" s="103" t="s">
        <v>987</v>
      </c>
      <c r="K329" s="103" t="s">
        <v>834</v>
      </c>
      <c r="L329" s="105">
        <v>6.52</v>
      </c>
      <c r="N329" s="103" t="s">
        <v>837</v>
      </c>
      <c r="O329" s="111" t="s">
        <v>572</v>
      </c>
      <c r="P329" s="79">
        <v>2008</v>
      </c>
      <c r="Q329" s="103">
        <v>1</v>
      </c>
      <c r="R329" s="103">
        <v>6.52</v>
      </c>
      <c r="T329" s="103">
        <v>69.175319816225993</v>
      </c>
      <c r="U329" s="79">
        <v>451.02308520179344</v>
      </c>
      <c r="W329" s="103">
        <v>224.602657227321</v>
      </c>
      <c r="X329" s="103">
        <v>125.623137048624</v>
      </c>
      <c r="Z329" s="103">
        <v>806.38794562165242</v>
      </c>
      <c r="AB329" s="103">
        <v>84.529601757352907</v>
      </c>
      <c r="AC329" s="111">
        <v>9.5397106913674516</v>
      </c>
      <c r="AD329" s="103" t="s">
        <v>1845</v>
      </c>
      <c r="AG329" s="122" t="str">
        <f>VLOOKUP(A329,'Article Matrix'!$B$2:$I$84,7,FALSE)</f>
        <v>Sub-Saharan Africa</v>
      </c>
      <c r="AH329" s="122" t="str">
        <f>VLOOKUP(A329,'Article Matrix'!$B$2:$I$84,8,FALSE)</f>
        <v>Low income</v>
      </c>
      <c r="AI329" s="103" t="str">
        <f t="shared" si="10"/>
        <v>Low Income</v>
      </c>
      <c r="AJ329" s="79" t="str">
        <f t="shared" si="11"/>
        <v>Per Net Distributed</v>
      </c>
    </row>
    <row r="330" spans="1:36">
      <c r="A330" s="103" t="s">
        <v>976</v>
      </c>
      <c r="B330" s="103" t="s">
        <v>1591</v>
      </c>
      <c r="C330" s="103" t="s">
        <v>980</v>
      </c>
      <c r="D330" s="103">
        <v>2009</v>
      </c>
      <c r="E330" s="79" t="s">
        <v>979</v>
      </c>
      <c r="F330" s="79" t="s">
        <v>349</v>
      </c>
      <c r="G330" s="103" t="s">
        <v>1832</v>
      </c>
      <c r="H330" s="79" t="s">
        <v>1829</v>
      </c>
      <c r="I330" s="103" t="s">
        <v>863</v>
      </c>
      <c r="J330" s="103" t="s">
        <v>986</v>
      </c>
      <c r="K330" s="103" t="s">
        <v>834</v>
      </c>
      <c r="L330" s="105">
        <v>6.58</v>
      </c>
      <c r="N330" s="103" t="s">
        <v>837</v>
      </c>
      <c r="O330" s="111" t="s">
        <v>572</v>
      </c>
      <c r="P330" s="79">
        <v>2008</v>
      </c>
      <c r="Q330" s="103">
        <v>1</v>
      </c>
      <c r="R330" s="103">
        <v>6.58</v>
      </c>
      <c r="T330" s="103">
        <v>69.175319816225993</v>
      </c>
      <c r="U330" s="79">
        <v>455.17360439076703</v>
      </c>
      <c r="W330" s="103">
        <v>224.602657227321</v>
      </c>
      <c r="X330" s="103">
        <v>125.623137048624</v>
      </c>
      <c r="Z330" s="103">
        <v>813.8086935874959</v>
      </c>
      <c r="AB330" s="103">
        <v>84.529601757352907</v>
      </c>
      <c r="AC330" s="111">
        <v>9.6274994400610172</v>
      </c>
      <c r="AD330" s="103" t="s">
        <v>1845</v>
      </c>
      <c r="AG330" s="122" t="str">
        <f>VLOOKUP(A330,'Article Matrix'!$B$2:$I$84,7,FALSE)</f>
        <v>Sub-Saharan Africa</v>
      </c>
      <c r="AH330" s="122" t="str">
        <f>VLOOKUP(A330,'Article Matrix'!$B$2:$I$84,8,FALSE)</f>
        <v>Low income</v>
      </c>
      <c r="AI330" s="103" t="str">
        <f t="shared" si="10"/>
        <v>Low Income</v>
      </c>
      <c r="AJ330" s="79" t="str">
        <f t="shared" si="11"/>
        <v>Per Net Distributed</v>
      </c>
    </row>
    <row r="331" spans="1:36">
      <c r="A331" s="103" t="s">
        <v>795</v>
      </c>
      <c r="B331" s="103" t="s">
        <v>1386</v>
      </c>
      <c r="C331" s="103" t="s">
        <v>729</v>
      </c>
      <c r="D331" s="103">
        <v>2007</v>
      </c>
      <c r="E331" s="79" t="s">
        <v>699</v>
      </c>
      <c r="F331" s="103" t="s">
        <v>568</v>
      </c>
      <c r="G331" s="79" t="s">
        <v>1831</v>
      </c>
      <c r="H331" s="103" t="s">
        <v>950</v>
      </c>
      <c r="I331" s="103" t="s">
        <v>1298</v>
      </c>
      <c r="J331" s="103" t="s">
        <v>896</v>
      </c>
      <c r="K331" s="103" t="s">
        <v>834</v>
      </c>
      <c r="L331" s="105">
        <v>7.34</v>
      </c>
      <c r="N331" s="103" t="s">
        <v>846</v>
      </c>
      <c r="O331" s="111" t="s">
        <v>572</v>
      </c>
      <c r="P331" s="79">
        <v>2005</v>
      </c>
      <c r="Q331" s="103">
        <v>1</v>
      </c>
      <c r="R331" s="103">
        <v>7.34</v>
      </c>
      <c r="T331" s="103">
        <v>4.4635033105158701</v>
      </c>
      <c r="U331" s="103">
        <v>32.762114299186486</v>
      </c>
      <c r="W331" s="103">
        <v>189.33530292592201</v>
      </c>
      <c r="X331" s="103">
        <v>84.513394065121304</v>
      </c>
      <c r="Z331" s="103">
        <v>73.396943809290747</v>
      </c>
      <c r="AB331" s="103">
        <v>5.1472526651441299</v>
      </c>
      <c r="AC331" s="111">
        <v>14.259440634479818</v>
      </c>
      <c r="AD331" s="103" t="s">
        <v>1848</v>
      </c>
      <c r="AG331" s="122" t="str">
        <f>VLOOKUP(A331,'Article Matrix'!$B$2:$I$84,7,FALSE)</f>
        <v>Sub-Saharan Africa</v>
      </c>
      <c r="AH331" s="122" t="str">
        <f>VLOOKUP(A331,'Article Matrix'!$B$2:$I$84,8,FALSE)</f>
        <v>Lower middle income</v>
      </c>
      <c r="AI331" s="103" t="str">
        <f t="shared" si="10"/>
        <v>Lower Middle Income</v>
      </c>
      <c r="AJ331" s="79" t="str">
        <f t="shared" si="11"/>
        <v>Per Patient Treated</v>
      </c>
    </row>
    <row r="332" spans="1:36">
      <c r="A332" s="103" t="s">
        <v>776</v>
      </c>
      <c r="B332" s="103" t="s">
        <v>1431</v>
      </c>
      <c r="C332" s="103" t="s">
        <v>725</v>
      </c>
      <c r="D332" s="103">
        <v>2010</v>
      </c>
      <c r="E332" s="79" t="s">
        <v>681</v>
      </c>
      <c r="F332" s="103" t="s">
        <v>545</v>
      </c>
      <c r="G332" s="103" t="s">
        <v>1832</v>
      </c>
      <c r="H332" s="79" t="s">
        <v>1829</v>
      </c>
      <c r="I332" s="103" t="s">
        <v>863</v>
      </c>
      <c r="J332" s="103" t="s">
        <v>859</v>
      </c>
      <c r="K332" s="103" t="s">
        <v>834</v>
      </c>
      <c r="L332" s="105">
        <v>6.59</v>
      </c>
      <c r="N332" s="103" t="s">
        <v>837</v>
      </c>
      <c r="O332" s="111" t="s">
        <v>572</v>
      </c>
      <c r="P332" s="79">
        <v>2007</v>
      </c>
      <c r="Q332" s="103">
        <v>1</v>
      </c>
      <c r="R332" s="103">
        <v>6.59</v>
      </c>
      <c r="T332" s="103">
        <v>1723.4917723430001</v>
      </c>
      <c r="U332" s="103">
        <v>11357.81077974037</v>
      </c>
      <c r="W332" s="103">
        <v>202.95607073094899</v>
      </c>
      <c r="X332" s="103">
        <v>107.310676135619</v>
      </c>
      <c r="Z332" s="103">
        <v>21480.962854511276</v>
      </c>
      <c r="AB332" s="103">
        <v>2504.5630775832801</v>
      </c>
      <c r="AC332" s="102">
        <v>8.5767306268999342</v>
      </c>
      <c r="AD332" s="103" t="s">
        <v>1845</v>
      </c>
      <c r="AG332" s="122" t="str">
        <f>VLOOKUP(A332,'Article Matrix'!$B$2:$I$84,7,FALSE)</f>
        <v>Sub-Saharan Africa</v>
      </c>
      <c r="AH332" s="122" t="str">
        <f>VLOOKUP(A332,'Article Matrix'!$B$2:$I$84,8,FALSE)</f>
        <v>Low income</v>
      </c>
      <c r="AI332" s="103" t="str">
        <f t="shared" si="10"/>
        <v>Low Income</v>
      </c>
      <c r="AJ332" s="79" t="str">
        <f t="shared" si="11"/>
        <v>Per Net Distributed</v>
      </c>
    </row>
    <row r="333" spans="1:36">
      <c r="A333" s="103" t="s">
        <v>807</v>
      </c>
      <c r="B333" s="103" t="s">
        <v>1457</v>
      </c>
      <c r="C333" s="103" t="s">
        <v>728</v>
      </c>
      <c r="D333" s="103">
        <v>2003</v>
      </c>
      <c r="E333" s="79" t="s">
        <v>711</v>
      </c>
      <c r="F333" s="103" t="s">
        <v>524</v>
      </c>
      <c r="G333" s="79" t="s">
        <v>1832</v>
      </c>
      <c r="H333" s="79" t="s">
        <v>1829</v>
      </c>
      <c r="I333" s="103" t="s">
        <v>863</v>
      </c>
      <c r="J333" s="103" t="s">
        <v>864</v>
      </c>
      <c r="K333" s="103" t="s">
        <v>834</v>
      </c>
      <c r="L333" s="105">
        <v>6.7</v>
      </c>
      <c r="N333" s="103" t="s">
        <v>839</v>
      </c>
      <c r="O333" s="111" t="s">
        <v>572</v>
      </c>
      <c r="P333" s="79">
        <v>2000</v>
      </c>
      <c r="Q333" s="103">
        <v>1</v>
      </c>
      <c r="R333" s="103">
        <v>6.7</v>
      </c>
      <c r="T333" s="103">
        <v>800.40851666666697</v>
      </c>
      <c r="U333" s="103">
        <v>5362.7370616666685</v>
      </c>
      <c r="W333" s="103">
        <v>197.07182063634701</v>
      </c>
      <c r="X333" s="103">
        <v>73.592668122201204</v>
      </c>
      <c r="Z333" s="103">
        <v>14360.728905517679</v>
      </c>
      <c r="AB333" s="103">
        <v>1583.00278737484</v>
      </c>
      <c r="AC333" s="111">
        <v>9.0718279336277607</v>
      </c>
      <c r="AD333" s="103" t="s">
        <v>1846</v>
      </c>
      <c r="AG333" s="122" t="str">
        <f>VLOOKUP(A333,'Article Matrix'!$B$2:$I$84,7,FALSE)</f>
        <v>Sub-Saharan Africa</v>
      </c>
      <c r="AH333" s="122" t="str">
        <f>VLOOKUP(A333,'Article Matrix'!$B$2:$I$84,8,FALSE)</f>
        <v>Low income</v>
      </c>
      <c r="AI333" s="103" t="str">
        <f t="shared" si="10"/>
        <v>Low Income</v>
      </c>
      <c r="AJ333" s="79" t="str">
        <f t="shared" si="11"/>
        <v>Per Treated Net Year</v>
      </c>
    </row>
    <row r="334" spans="1:36">
      <c r="A334" s="103" t="s">
        <v>976</v>
      </c>
      <c r="B334" s="103" t="s">
        <v>1589</v>
      </c>
      <c r="C334" s="103" t="s">
        <v>980</v>
      </c>
      <c r="D334" s="103">
        <v>2009</v>
      </c>
      <c r="E334" s="79" t="s">
        <v>979</v>
      </c>
      <c r="F334" s="79" t="s">
        <v>349</v>
      </c>
      <c r="G334" s="103" t="s">
        <v>1832</v>
      </c>
      <c r="H334" s="79" t="s">
        <v>1829</v>
      </c>
      <c r="I334" s="103" t="s">
        <v>863</v>
      </c>
      <c r="J334" s="103" t="s">
        <v>988</v>
      </c>
      <c r="K334" s="103" t="s">
        <v>834</v>
      </c>
      <c r="L334" s="105">
        <v>6.71</v>
      </c>
      <c r="N334" s="103" t="s">
        <v>837</v>
      </c>
      <c r="O334" s="111" t="s">
        <v>572</v>
      </c>
      <c r="P334" s="79">
        <v>2007</v>
      </c>
      <c r="Q334" s="103">
        <v>1</v>
      </c>
      <c r="R334" s="103">
        <v>6.71</v>
      </c>
      <c r="T334" s="103">
        <v>67.317638124285693</v>
      </c>
      <c r="U334" s="79">
        <v>451.70135181395699</v>
      </c>
      <c r="W334" s="103">
        <v>224.602657227321</v>
      </c>
      <c r="X334" s="103">
        <v>114.453734208171</v>
      </c>
      <c r="Z334" s="103">
        <v>886.413401821055</v>
      </c>
      <c r="AB334" s="103">
        <v>84.529601757352907</v>
      </c>
      <c r="AC334" s="111">
        <v>10.486425860204047</v>
      </c>
      <c r="AD334" s="103" t="s">
        <v>1845</v>
      </c>
      <c r="AG334" s="122" t="str">
        <f>VLOOKUP(A334,'Article Matrix'!$B$2:$I$84,7,FALSE)</f>
        <v>Sub-Saharan Africa</v>
      </c>
      <c r="AH334" s="122" t="str">
        <f>VLOOKUP(A334,'Article Matrix'!$B$2:$I$84,8,FALSE)</f>
        <v>Low income</v>
      </c>
      <c r="AI334" s="103" t="str">
        <f t="shared" si="10"/>
        <v>Low Income</v>
      </c>
      <c r="AJ334" s="79" t="str">
        <f t="shared" si="11"/>
        <v>Per Net Distributed</v>
      </c>
    </row>
    <row r="335" spans="1:36">
      <c r="A335" s="103" t="s">
        <v>793</v>
      </c>
      <c r="B335" s="103" t="s">
        <v>1381</v>
      </c>
      <c r="C335" s="103" t="s">
        <v>741</v>
      </c>
      <c r="D335" s="103">
        <v>2008</v>
      </c>
      <c r="E335" s="79" t="s">
        <v>697</v>
      </c>
      <c r="F335" s="103" t="s">
        <v>524</v>
      </c>
      <c r="G335" s="103" t="s">
        <v>1832</v>
      </c>
      <c r="H335" s="79" t="s">
        <v>1829</v>
      </c>
      <c r="I335" s="103" t="s">
        <v>863</v>
      </c>
      <c r="J335" s="103" t="s">
        <v>894</v>
      </c>
      <c r="K335" s="103" t="s">
        <v>834</v>
      </c>
      <c r="L335" s="105">
        <v>6.77</v>
      </c>
      <c r="N335" s="103" t="s">
        <v>837</v>
      </c>
      <c r="O335" s="111" t="s">
        <v>572</v>
      </c>
      <c r="P335" s="79">
        <v>2006</v>
      </c>
      <c r="Q335" s="103">
        <v>1</v>
      </c>
      <c r="R335" s="103">
        <v>6.77</v>
      </c>
      <c r="T335" s="103">
        <v>1251.89997292515</v>
      </c>
      <c r="U335" s="103">
        <v>8475.3628167032657</v>
      </c>
      <c r="W335" s="103">
        <v>197.07182063634701</v>
      </c>
      <c r="X335" s="103">
        <v>100</v>
      </c>
      <c r="Z335" s="103">
        <v>16702.551808413107</v>
      </c>
      <c r="AB335" s="103">
        <v>1583.00278737484</v>
      </c>
      <c r="AC335" s="111">
        <v>10.551182816368662</v>
      </c>
      <c r="AD335" s="103" t="s">
        <v>1845</v>
      </c>
      <c r="AG335" s="122" t="str">
        <f>VLOOKUP(A335,'Article Matrix'!$B$2:$I$84,7,FALSE)</f>
        <v>Sub-Saharan Africa</v>
      </c>
      <c r="AH335" s="122" t="str">
        <f>VLOOKUP(A335,'Article Matrix'!$B$2:$I$84,8,FALSE)</f>
        <v>Low income</v>
      </c>
      <c r="AI335" s="103" t="str">
        <f t="shared" si="10"/>
        <v>Low Income</v>
      </c>
      <c r="AJ335" s="79" t="str">
        <f t="shared" si="11"/>
        <v>Per Net Distributed</v>
      </c>
    </row>
    <row r="336" spans="1:36">
      <c r="A336" s="113" t="s">
        <v>1118</v>
      </c>
      <c r="B336" s="103" t="s">
        <v>1792</v>
      </c>
      <c r="C336" s="103" t="s">
        <v>1026</v>
      </c>
      <c r="D336" s="103">
        <v>2012</v>
      </c>
      <c r="E336" s="79" t="s">
        <v>1025</v>
      </c>
      <c r="F336" s="79" t="s">
        <v>450</v>
      </c>
      <c r="G336" s="79"/>
      <c r="H336" s="79" t="s">
        <v>832</v>
      </c>
      <c r="I336" s="103" t="s">
        <v>868</v>
      </c>
      <c r="J336" s="103" t="s">
        <v>1148</v>
      </c>
      <c r="K336" s="103" t="s">
        <v>834</v>
      </c>
      <c r="L336" s="105">
        <v>7.38</v>
      </c>
      <c r="N336" s="103" t="s">
        <v>848</v>
      </c>
      <c r="O336" s="111" t="s">
        <v>572</v>
      </c>
      <c r="P336" s="79">
        <v>2008</v>
      </c>
      <c r="Q336" s="103">
        <v>1</v>
      </c>
      <c r="R336" s="103">
        <v>7.38</v>
      </c>
      <c r="T336" s="103">
        <v>2.9244083333333299</v>
      </c>
      <c r="U336" s="79">
        <v>21.582133499999976</v>
      </c>
      <c r="W336" s="103">
        <v>122.980900159234</v>
      </c>
      <c r="X336" s="103">
        <v>103.817884380544</v>
      </c>
      <c r="Z336" s="103">
        <v>25.565828286943646</v>
      </c>
      <c r="AB336" s="103">
        <v>2.6375864177489201</v>
      </c>
      <c r="AC336" s="111">
        <v>9.6928874500207307</v>
      </c>
      <c r="AD336" s="103" t="s">
        <v>1835</v>
      </c>
      <c r="AG336" s="122" t="str">
        <f>VLOOKUP(A336,'Article Matrix'!$B$2:$I$84,7,FALSE)</f>
        <v>Multiple</v>
      </c>
      <c r="AH336" s="122" t="str">
        <f>VLOOKUP(A336,'Article Matrix'!$B$2:$I$84,8,FALSE)</f>
        <v>Multiple</v>
      </c>
      <c r="AI336" s="103" t="str">
        <f t="shared" si="10"/>
        <v>Multiple</v>
      </c>
      <c r="AJ336" s="79" t="str">
        <f t="shared" si="11"/>
        <v>Per Person</v>
      </c>
    </row>
    <row r="337" spans="1:36">
      <c r="A337" s="103" t="s">
        <v>798</v>
      </c>
      <c r="B337" s="103" t="s">
        <v>1403</v>
      </c>
      <c r="C337" s="103" t="s">
        <v>744</v>
      </c>
      <c r="D337" s="103">
        <v>2006</v>
      </c>
      <c r="E337" s="79" t="s">
        <v>702</v>
      </c>
      <c r="F337" s="103" t="s">
        <v>510</v>
      </c>
      <c r="G337" s="103" t="s">
        <v>1833</v>
      </c>
      <c r="H337" s="103" t="s">
        <v>1264</v>
      </c>
      <c r="I337" s="103" t="s">
        <v>1283</v>
      </c>
      <c r="J337" s="103" t="s">
        <v>905</v>
      </c>
      <c r="K337" s="103" t="s">
        <v>834</v>
      </c>
      <c r="L337" s="105">
        <v>3.3</v>
      </c>
      <c r="N337" s="103" t="s">
        <v>848</v>
      </c>
      <c r="O337" s="111" t="s">
        <v>966</v>
      </c>
      <c r="P337" s="79">
        <v>2004</v>
      </c>
      <c r="Q337" s="103">
        <v>0.805365</v>
      </c>
      <c r="R337" s="103">
        <v>4.0975209997951234</v>
      </c>
      <c r="T337" s="103">
        <v>2.5790500000000001</v>
      </c>
      <c r="U337" s="103">
        <v>10.567711534521614</v>
      </c>
      <c r="W337" s="103">
        <v>279.65287928785</v>
      </c>
      <c r="X337" s="103">
        <v>84.996661348102705</v>
      </c>
      <c r="Z337" s="103">
        <v>34.769494604135538</v>
      </c>
      <c r="AB337" s="103">
        <v>3.5729583333333301</v>
      </c>
      <c r="AC337" s="111">
        <v>9.7312902531661862</v>
      </c>
      <c r="AD337" s="103" t="s">
        <v>1835</v>
      </c>
      <c r="AG337" s="122" t="str">
        <f>VLOOKUP(A337,'Article Matrix'!$B$2:$I$84,7,FALSE)</f>
        <v>Sub-Saharan Africa</v>
      </c>
      <c r="AH337" s="122" t="str">
        <f>VLOOKUP(A337,'Article Matrix'!$B$2:$I$84,8,FALSE)</f>
        <v>Lower middle income</v>
      </c>
      <c r="AI337" s="103" t="str">
        <f t="shared" si="10"/>
        <v>Lower Middle Income</v>
      </c>
      <c r="AJ337" s="79" t="str">
        <f t="shared" si="11"/>
        <v>Per Person</v>
      </c>
    </row>
    <row r="338" spans="1:36">
      <c r="A338" s="103" t="s">
        <v>804</v>
      </c>
      <c r="B338" s="103" t="s">
        <v>1439</v>
      </c>
      <c r="C338" s="103" t="s">
        <v>723</v>
      </c>
      <c r="D338" s="103">
        <v>2004</v>
      </c>
      <c r="E338" s="79" t="s">
        <v>708</v>
      </c>
      <c r="F338" s="103" t="s">
        <v>416</v>
      </c>
      <c r="G338" s="79" t="s">
        <v>1832</v>
      </c>
      <c r="H338" s="79" t="s">
        <v>1829</v>
      </c>
      <c r="I338" s="103" t="s">
        <v>880</v>
      </c>
      <c r="J338" s="103" t="s">
        <v>913</v>
      </c>
      <c r="K338" s="103" t="s">
        <v>834</v>
      </c>
      <c r="L338" s="105">
        <v>5.25</v>
      </c>
      <c r="N338" s="103" t="s">
        <v>840</v>
      </c>
      <c r="O338" s="111" t="s">
        <v>572</v>
      </c>
      <c r="P338" s="79">
        <v>2000</v>
      </c>
      <c r="Q338" s="103">
        <v>1</v>
      </c>
      <c r="R338" s="103">
        <v>5.25</v>
      </c>
      <c r="T338" s="103">
        <v>15.22725</v>
      </c>
      <c r="U338" s="103">
        <v>79.943062499999996</v>
      </c>
      <c r="W338" s="103">
        <v>177.152770239912</v>
      </c>
      <c r="X338" s="103">
        <v>50.865658917270501</v>
      </c>
      <c r="Z338" s="103">
        <v>278.42232431061524</v>
      </c>
      <c r="AB338" s="103">
        <v>28.3729844798921</v>
      </c>
      <c r="AC338" s="111">
        <v>9.8129375324591894</v>
      </c>
      <c r="AD338" s="103" t="s">
        <v>1844</v>
      </c>
      <c r="AG338" s="122" t="str">
        <f>VLOOKUP(A338,'Article Matrix'!$B$2:$I$84,7,FALSE)</f>
        <v>Sub-Saharan Africa</v>
      </c>
      <c r="AH338" s="122" t="str">
        <f>VLOOKUP(A338,'Article Matrix'!$B$2:$I$84,8,FALSE)</f>
        <v>Low income</v>
      </c>
      <c r="AI338" s="103" t="str">
        <f t="shared" si="10"/>
        <v>Low Income</v>
      </c>
      <c r="AJ338" s="79" t="str">
        <f t="shared" si="11"/>
        <v>Per Person Protected</v>
      </c>
    </row>
    <row r="339" spans="1:36">
      <c r="A339" s="113" t="s">
        <v>1118</v>
      </c>
      <c r="B339" s="103" t="s">
        <v>1791</v>
      </c>
      <c r="C339" s="103" t="s">
        <v>1026</v>
      </c>
      <c r="D339" s="103">
        <v>2012</v>
      </c>
      <c r="E339" s="79" t="s">
        <v>1025</v>
      </c>
      <c r="F339" s="79" t="s">
        <v>452</v>
      </c>
      <c r="G339" s="79"/>
      <c r="H339" s="79" t="s">
        <v>832</v>
      </c>
      <c r="I339" s="103" t="s">
        <v>868</v>
      </c>
      <c r="J339" s="103" t="s">
        <v>1147</v>
      </c>
      <c r="K339" s="103" t="s">
        <v>834</v>
      </c>
      <c r="L339" s="105">
        <v>7.43</v>
      </c>
      <c r="N339" s="103" t="s">
        <v>848</v>
      </c>
      <c r="O339" s="111" t="s">
        <v>572</v>
      </c>
      <c r="P339" s="79">
        <v>2008</v>
      </c>
      <c r="Q339" s="103">
        <v>1</v>
      </c>
      <c r="R339" s="103">
        <v>7.43</v>
      </c>
      <c r="T339" s="103">
        <v>44.323287609410002</v>
      </c>
      <c r="U339" s="79">
        <v>329.32202693791629</v>
      </c>
      <c r="W339" s="103">
        <v>137.236286919831</v>
      </c>
      <c r="X339" s="103">
        <v>108.544303797468</v>
      </c>
      <c r="Z339" s="103">
        <v>416.3731360993487</v>
      </c>
      <c r="AB339" s="103">
        <v>42.228794734943399</v>
      </c>
      <c r="AC339" s="111">
        <v>9.8599341684457098</v>
      </c>
      <c r="AD339" s="103" t="s">
        <v>1835</v>
      </c>
      <c r="AG339" s="122" t="str">
        <f>VLOOKUP(A339,'Article Matrix'!$B$2:$I$84,7,FALSE)</f>
        <v>Multiple</v>
      </c>
      <c r="AH339" s="122" t="str">
        <f>VLOOKUP(A339,'Article Matrix'!$B$2:$I$84,8,FALSE)</f>
        <v>Multiple</v>
      </c>
      <c r="AI339" s="103" t="str">
        <f t="shared" si="10"/>
        <v>Multiple</v>
      </c>
      <c r="AJ339" s="79" t="str">
        <f t="shared" si="11"/>
        <v>Per Person</v>
      </c>
    </row>
    <row r="340" spans="1:36">
      <c r="A340" s="103" t="s">
        <v>974</v>
      </c>
      <c r="B340" s="103" t="s">
        <v>1559</v>
      </c>
      <c r="C340" s="103" t="s">
        <v>980</v>
      </c>
      <c r="D340" s="103">
        <v>2009</v>
      </c>
      <c r="E340" s="79" t="s">
        <v>977</v>
      </c>
      <c r="F340" s="79" t="s">
        <v>545</v>
      </c>
      <c r="G340" s="103" t="s">
        <v>1832</v>
      </c>
      <c r="H340" s="79" t="s">
        <v>1829</v>
      </c>
      <c r="I340" s="103" t="s">
        <v>863</v>
      </c>
      <c r="J340" s="103" t="s">
        <v>981</v>
      </c>
      <c r="K340" s="103" t="s">
        <v>834</v>
      </c>
      <c r="L340" s="105">
        <v>6.85</v>
      </c>
      <c r="N340" s="103" t="s">
        <v>837</v>
      </c>
      <c r="O340" s="111" t="s">
        <v>572</v>
      </c>
      <c r="P340" s="79">
        <v>2007</v>
      </c>
      <c r="Q340" s="103">
        <v>1</v>
      </c>
      <c r="R340" s="103">
        <v>6.85</v>
      </c>
      <c r="T340" s="103">
        <v>1723.4917723430001</v>
      </c>
      <c r="U340" s="79">
        <v>11805.918640549549</v>
      </c>
      <c r="W340" s="103">
        <v>202.95607073094899</v>
      </c>
      <c r="X340" s="103">
        <v>107.310676135619</v>
      </c>
      <c r="Z340" s="103">
        <v>22328.466700061039</v>
      </c>
      <c r="AB340" s="103">
        <v>2504.5630775832801</v>
      </c>
      <c r="AC340" s="111">
        <v>8.9151145363072164</v>
      </c>
      <c r="AD340" s="103" t="s">
        <v>1845</v>
      </c>
      <c r="AG340" s="122" t="str">
        <f>VLOOKUP(A340,'Article Matrix'!$B$2:$I$84,7,FALSE)</f>
        <v>Sub-Saharan Africa</v>
      </c>
      <c r="AH340" s="122" t="str">
        <f>VLOOKUP(A340,'Article Matrix'!$B$2:$I$84,8,FALSE)</f>
        <v>Low income</v>
      </c>
      <c r="AI340" s="103" t="str">
        <f t="shared" si="10"/>
        <v>Low Income</v>
      </c>
      <c r="AJ340" s="79" t="str">
        <f t="shared" si="11"/>
        <v>Per Net Distributed</v>
      </c>
    </row>
    <row r="341" spans="1:36">
      <c r="A341" s="103" t="s">
        <v>974</v>
      </c>
      <c r="B341" s="103" t="s">
        <v>1561</v>
      </c>
      <c r="C341" s="103" t="s">
        <v>980</v>
      </c>
      <c r="D341" s="103">
        <v>2009</v>
      </c>
      <c r="E341" s="79" t="s">
        <v>977</v>
      </c>
      <c r="F341" s="79" t="s">
        <v>545</v>
      </c>
      <c r="G341" s="103" t="s">
        <v>1832</v>
      </c>
      <c r="H341" s="79" t="s">
        <v>1829</v>
      </c>
      <c r="I341" s="103" t="s">
        <v>863</v>
      </c>
      <c r="J341" s="103" t="s">
        <v>982</v>
      </c>
      <c r="K341" s="103" t="s">
        <v>834</v>
      </c>
      <c r="L341" s="105">
        <v>6.87</v>
      </c>
      <c r="N341" s="103" t="s">
        <v>837</v>
      </c>
      <c r="O341" s="111" t="s">
        <v>572</v>
      </c>
      <c r="P341" s="79">
        <v>2009</v>
      </c>
      <c r="Q341" s="103">
        <v>1</v>
      </c>
      <c r="R341" s="103">
        <v>6.87</v>
      </c>
      <c r="T341" s="103">
        <v>2030.4880743341801</v>
      </c>
      <c r="U341" s="79">
        <v>13949.453070675818</v>
      </c>
      <c r="W341" s="103">
        <v>202.95607073094899</v>
      </c>
      <c r="X341" s="103">
        <v>127.62363147761</v>
      </c>
      <c r="Z341" s="103">
        <v>22183.40092106548</v>
      </c>
      <c r="AB341" s="103">
        <v>2504.5630775832801</v>
      </c>
      <c r="AC341" s="111">
        <v>8.8571939431730495</v>
      </c>
      <c r="AD341" s="103" t="s">
        <v>1845</v>
      </c>
      <c r="AG341" s="122" t="str">
        <f>VLOOKUP(A341,'Article Matrix'!$B$2:$I$84,7,FALSE)</f>
        <v>Sub-Saharan Africa</v>
      </c>
      <c r="AH341" s="122" t="str">
        <f>VLOOKUP(A341,'Article Matrix'!$B$2:$I$84,8,FALSE)</f>
        <v>Low income</v>
      </c>
      <c r="AI341" s="103" t="str">
        <f t="shared" si="10"/>
        <v>Low Income</v>
      </c>
      <c r="AJ341" s="79" t="str">
        <f t="shared" si="11"/>
        <v>Per Net Distributed</v>
      </c>
    </row>
    <row r="342" spans="1:36">
      <c r="A342" s="103" t="s">
        <v>779</v>
      </c>
      <c r="B342" s="103" t="s">
        <v>1603</v>
      </c>
      <c r="C342" s="103" t="s">
        <v>729</v>
      </c>
      <c r="D342" s="103">
        <v>2009</v>
      </c>
      <c r="E342" s="79" t="s">
        <v>866</v>
      </c>
      <c r="F342" s="103" t="s">
        <v>568</v>
      </c>
      <c r="H342" s="103" t="s">
        <v>1264</v>
      </c>
      <c r="I342" s="103" t="s">
        <v>868</v>
      </c>
      <c r="J342" s="103" t="s">
        <v>871</v>
      </c>
      <c r="K342" s="103" t="s">
        <v>834</v>
      </c>
      <c r="L342" s="105">
        <v>5.2</v>
      </c>
      <c r="N342" s="103" t="s">
        <v>848</v>
      </c>
      <c r="O342" s="111" t="s">
        <v>572</v>
      </c>
      <c r="P342" s="79">
        <v>2005</v>
      </c>
      <c r="Q342" s="103">
        <v>1</v>
      </c>
      <c r="R342" s="103">
        <v>5.2</v>
      </c>
      <c r="T342" s="103">
        <v>4.4635033105158701</v>
      </c>
      <c r="U342" s="103">
        <v>23.210217214682526</v>
      </c>
      <c r="W342" s="103">
        <v>189.33530292592201</v>
      </c>
      <c r="X342" s="103">
        <v>84.513394065121304</v>
      </c>
      <c r="Z342" s="103">
        <v>51.997834851268649</v>
      </c>
      <c r="AB342" s="103">
        <v>5.1472526651441299</v>
      </c>
      <c r="AC342" s="102">
        <v>10.102056035326301</v>
      </c>
      <c r="AD342" s="103" t="s">
        <v>1835</v>
      </c>
      <c r="AG342" s="122" t="str">
        <f>VLOOKUP(A342,'Article Matrix'!$B$2:$I$84,7,FALSE)</f>
        <v>Sub-Saharan Africa</v>
      </c>
      <c r="AH342" s="122" t="str">
        <f>VLOOKUP(A342,'Article Matrix'!$B$2:$I$84,8,FALSE)</f>
        <v>Lower middle income</v>
      </c>
      <c r="AI342" s="103" t="str">
        <f t="shared" si="10"/>
        <v>Lower Middle Income</v>
      </c>
      <c r="AJ342" s="79" t="str">
        <f t="shared" si="11"/>
        <v>Per Person</v>
      </c>
    </row>
    <row r="343" spans="1:36">
      <c r="A343" s="103" t="s">
        <v>818</v>
      </c>
      <c r="B343" s="103" t="s">
        <v>1500</v>
      </c>
      <c r="C343" s="103" t="s">
        <v>760</v>
      </c>
      <c r="D343" s="103">
        <v>2007</v>
      </c>
      <c r="E343" s="79" t="s">
        <v>758</v>
      </c>
      <c r="F343" s="103" t="s">
        <v>475</v>
      </c>
      <c r="G343" s="79" t="s">
        <v>1832</v>
      </c>
      <c r="H343" s="79" t="s">
        <v>1829</v>
      </c>
      <c r="I343" s="103" t="s">
        <v>863</v>
      </c>
      <c r="J343" s="103" t="s">
        <v>933</v>
      </c>
      <c r="K343" s="103" t="s">
        <v>834</v>
      </c>
      <c r="L343" s="105">
        <v>7</v>
      </c>
      <c r="N343" s="103" t="s">
        <v>839</v>
      </c>
      <c r="O343" s="111" t="s">
        <v>572</v>
      </c>
      <c r="P343" s="79">
        <v>2005</v>
      </c>
      <c r="Q343" s="103">
        <v>1</v>
      </c>
      <c r="R343" s="103">
        <v>7</v>
      </c>
      <c r="T343" s="103">
        <v>527.46814284000004</v>
      </c>
      <c r="U343" s="103">
        <v>3692.2769998800004</v>
      </c>
      <c r="W343" s="103">
        <v>120.095973490285</v>
      </c>
      <c r="X343" s="103">
        <v>98.324063774564394</v>
      </c>
      <c r="Z343" s="103">
        <v>4509.8583568826061</v>
      </c>
      <c r="AB343" s="103">
        <v>510.52713590196998</v>
      </c>
      <c r="AC343" s="111">
        <v>8.83372898272067</v>
      </c>
      <c r="AD343" s="103" t="s">
        <v>1846</v>
      </c>
      <c r="AG343" s="122" t="str">
        <f>VLOOKUP(A343,'Article Matrix'!$B$2:$I$84,7,FALSE)</f>
        <v>Multiple</v>
      </c>
      <c r="AH343" s="122" t="str">
        <f>VLOOKUP(A343,'Article Matrix'!$B$2:$I$84,8,FALSE)</f>
        <v>Multiple</v>
      </c>
      <c r="AI343" s="103" t="str">
        <f t="shared" si="10"/>
        <v>Multiple</v>
      </c>
      <c r="AJ343" s="79" t="str">
        <f t="shared" si="11"/>
        <v>Per Treated Net Year</v>
      </c>
    </row>
    <row r="344" spans="1:36">
      <c r="A344" s="103" t="s">
        <v>776</v>
      </c>
      <c r="B344" s="103" t="s">
        <v>1429</v>
      </c>
      <c r="C344" s="103" t="s">
        <v>725</v>
      </c>
      <c r="D344" s="103">
        <v>2010</v>
      </c>
      <c r="E344" s="79" t="s">
        <v>681</v>
      </c>
      <c r="F344" s="103" t="s">
        <v>545</v>
      </c>
      <c r="G344" s="103" t="s">
        <v>1832</v>
      </c>
      <c r="H344" s="79" t="s">
        <v>1829</v>
      </c>
      <c r="I344" s="103" t="s">
        <v>863</v>
      </c>
      <c r="J344" s="103" t="s">
        <v>858</v>
      </c>
      <c r="K344" s="103" t="s">
        <v>834</v>
      </c>
      <c r="L344" s="105">
        <v>7.08</v>
      </c>
      <c r="N344" s="103" t="s">
        <v>837</v>
      </c>
      <c r="O344" s="111" t="s">
        <v>572</v>
      </c>
      <c r="P344" s="79">
        <v>2007</v>
      </c>
      <c r="Q344" s="103">
        <v>1</v>
      </c>
      <c r="R344" s="103">
        <v>7.08</v>
      </c>
      <c r="T344" s="103">
        <v>1723.4917723430001</v>
      </c>
      <c r="U344" s="103">
        <v>12202.32174818844</v>
      </c>
      <c r="W344" s="103">
        <v>202.95607073094899</v>
      </c>
      <c r="X344" s="103">
        <v>107.310676135619</v>
      </c>
      <c r="Z344" s="103">
        <v>23078.181640355062</v>
      </c>
      <c r="AB344" s="103">
        <v>2504.5630775832801</v>
      </c>
      <c r="AC344" s="102">
        <v>9.2144541484751965</v>
      </c>
      <c r="AD344" s="103" t="s">
        <v>1845</v>
      </c>
      <c r="AG344" s="122" t="str">
        <f>VLOOKUP(A344,'Article Matrix'!$B$2:$I$84,7,FALSE)</f>
        <v>Sub-Saharan Africa</v>
      </c>
      <c r="AH344" s="122" t="str">
        <f>VLOOKUP(A344,'Article Matrix'!$B$2:$I$84,8,FALSE)</f>
        <v>Low income</v>
      </c>
      <c r="AI344" s="103" t="str">
        <f t="shared" si="10"/>
        <v>Low Income</v>
      </c>
      <c r="AJ344" s="79" t="str">
        <f t="shared" si="11"/>
        <v>Per Net Distributed</v>
      </c>
    </row>
    <row r="345" spans="1:36">
      <c r="A345" s="103" t="s">
        <v>775</v>
      </c>
      <c r="B345" s="103" t="s">
        <v>1366</v>
      </c>
      <c r="C345" s="103" t="s">
        <v>723</v>
      </c>
      <c r="D345" s="103">
        <v>2010</v>
      </c>
      <c r="E345" s="79" t="s">
        <v>680</v>
      </c>
      <c r="F345" s="103" t="s">
        <v>42</v>
      </c>
      <c r="G345" s="103" t="s">
        <v>1833</v>
      </c>
      <c r="H345" s="103" t="s">
        <v>850</v>
      </c>
      <c r="I345" s="103" t="s">
        <v>1309</v>
      </c>
      <c r="J345" s="103" t="s">
        <v>854</v>
      </c>
      <c r="K345" s="92" t="s">
        <v>851</v>
      </c>
      <c r="L345" s="105">
        <v>9.4499999999999993</v>
      </c>
      <c r="N345" s="103" t="s">
        <v>843</v>
      </c>
      <c r="O345" s="111" t="s">
        <v>572</v>
      </c>
      <c r="P345" s="79">
        <v>2008</v>
      </c>
      <c r="Q345" s="103">
        <v>1</v>
      </c>
      <c r="R345" s="103">
        <v>9.4499999999999993</v>
      </c>
      <c r="T345" s="103">
        <v>1.05785833333333</v>
      </c>
      <c r="U345" s="103">
        <v>9.9967612499999685</v>
      </c>
      <c r="W345" s="103">
        <v>224.242068249619</v>
      </c>
      <c r="X345" s="103">
        <v>122.81939354868599</v>
      </c>
      <c r="Z345" s="103">
        <v>18.251958047724969</v>
      </c>
      <c r="AB345" s="103">
        <v>1.7958166666666699</v>
      </c>
      <c r="AC345" s="102">
        <v>10.163597646971166</v>
      </c>
      <c r="AD345" s="103" t="s">
        <v>1842</v>
      </c>
      <c r="AG345" s="122" t="str">
        <f>VLOOKUP(A345,'Article Matrix'!$B$2:$I$84,7,FALSE)</f>
        <v>Sub-Saharan Africa</v>
      </c>
      <c r="AH345" s="122" t="str">
        <f>VLOOKUP(A345,'Article Matrix'!$B$2:$I$84,8,FALSE)</f>
        <v>Lower middle income</v>
      </c>
      <c r="AI345" s="103" t="str">
        <f t="shared" si="10"/>
        <v>Lower Middle Income</v>
      </c>
      <c r="AJ345" s="79" t="str">
        <f t="shared" si="11"/>
        <v>Per Person Treated (All)</v>
      </c>
    </row>
    <row r="346" spans="1:36">
      <c r="A346" s="103" t="s">
        <v>777</v>
      </c>
      <c r="B346" s="103" t="s">
        <v>1468</v>
      </c>
      <c r="C346" s="103" t="s">
        <v>726</v>
      </c>
      <c r="D346" s="103">
        <v>2009</v>
      </c>
      <c r="E346" s="79" t="s">
        <v>682</v>
      </c>
      <c r="F346" s="103" t="s">
        <v>217</v>
      </c>
      <c r="G346" s="103" t="s">
        <v>1832</v>
      </c>
      <c r="H346" s="79" t="s">
        <v>1829</v>
      </c>
      <c r="I346" s="103" t="s">
        <v>863</v>
      </c>
      <c r="J346" s="103" t="s">
        <v>861</v>
      </c>
      <c r="K346" s="103" t="s">
        <v>834</v>
      </c>
      <c r="L346" s="105">
        <v>7.21</v>
      </c>
      <c r="N346" s="103" t="s">
        <v>837</v>
      </c>
      <c r="O346" s="111" t="s">
        <v>572</v>
      </c>
      <c r="P346" s="79">
        <v>2006</v>
      </c>
      <c r="Q346" s="103">
        <v>1</v>
      </c>
      <c r="R346" s="103">
        <v>7.21</v>
      </c>
      <c r="T346" s="103">
        <v>522.89010961083295</v>
      </c>
      <c r="U346" s="103">
        <v>3770.0376902941057</v>
      </c>
      <c r="W346" s="103">
        <v>122.729764173619</v>
      </c>
      <c r="X346" s="103">
        <v>100</v>
      </c>
      <c r="Z346" s="103">
        <v>4626.9583665545088</v>
      </c>
      <c r="AB346" s="103">
        <v>510.52713590196998</v>
      </c>
      <c r="AC346" s="102">
        <v>9.0630997672236653</v>
      </c>
      <c r="AD346" s="103" t="s">
        <v>1845</v>
      </c>
      <c r="AG346" s="122" t="str">
        <f>VLOOKUP(A346,'Article Matrix'!$B$2:$I$84,7,FALSE)</f>
        <v>Sub-Saharan Africa</v>
      </c>
      <c r="AH346" s="122" t="str">
        <f>VLOOKUP(A346,'Article Matrix'!$B$2:$I$84,8,FALSE)</f>
        <v>Low income</v>
      </c>
      <c r="AI346" s="103" t="str">
        <f t="shared" si="10"/>
        <v>Low Income</v>
      </c>
      <c r="AJ346" s="79" t="str">
        <f t="shared" si="11"/>
        <v>Per Net Distributed</v>
      </c>
    </row>
    <row r="347" spans="1:36">
      <c r="A347" s="103" t="s">
        <v>799</v>
      </c>
      <c r="B347" s="103" t="s">
        <v>1411</v>
      </c>
      <c r="C347" s="103" t="s">
        <v>746</v>
      </c>
      <c r="D347" s="103">
        <v>2005</v>
      </c>
      <c r="E347" s="79" t="s">
        <v>703</v>
      </c>
      <c r="F347" s="103" t="s">
        <v>387</v>
      </c>
      <c r="G347" s="79" t="s">
        <v>1832</v>
      </c>
      <c r="H347" s="79" t="s">
        <v>1829</v>
      </c>
      <c r="I347" s="103" t="s">
        <v>863</v>
      </c>
      <c r="J347" s="103" t="s">
        <v>882</v>
      </c>
      <c r="K347" s="103" t="s">
        <v>834</v>
      </c>
      <c r="L347" s="105">
        <v>7.23</v>
      </c>
      <c r="N347" s="103" t="s">
        <v>839</v>
      </c>
      <c r="O347" s="111" t="s">
        <v>572</v>
      </c>
      <c r="P347" s="79">
        <v>1999</v>
      </c>
      <c r="Q347" s="103">
        <v>1</v>
      </c>
      <c r="R347" s="103">
        <v>7.23</v>
      </c>
      <c r="T347" s="103">
        <v>44.088141666666701</v>
      </c>
      <c r="U347" s="103">
        <v>318.75726425000028</v>
      </c>
      <c r="W347" s="103">
        <v>203.30561155914</v>
      </c>
      <c r="X347" s="103">
        <v>26.861750840268702</v>
      </c>
      <c r="Z347" s="103">
        <v>2412.543431462208</v>
      </c>
      <c r="AB347" s="103">
        <v>249.105950100379</v>
      </c>
      <c r="AC347" s="111">
        <v>9.6848085342403767</v>
      </c>
      <c r="AD347" s="103" t="s">
        <v>1846</v>
      </c>
      <c r="AG347" s="122" t="str">
        <f>VLOOKUP(A347,'Article Matrix'!$B$2:$I$84,7,FALSE)</f>
        <v>Sub-Saharan Africa</v>
      </c>
      <c r="AH347" s="122" t="str">
        <f>VLOOKUP(A347,'Article Matrix'!$B$2:$I$84,8,FALSE)</f>
        <v>Low income</v>
      </c>
      <c r="AI347" s="103" t="str">
        <f t="shared" si="10"/>
        <v>Low Income</v>
      </c>
      <c r="AJ347" s="79" t="str">
        <f t="shared" si="11"/>
        <v>Per Treated Net Year</v>
      </c>
    </row>
    <row r="348" spans="1:36">
      <c r="A348" s="103" t="s">
        <v>774</v>
      </c>
      <c r="B348" s="103" t="s">
        <v>1341</v>
      </c>
      <c r="C348" s="103" t="s">
        <v>722</v>
      </c>
      <c r="D348" s="103">
        <v>2010</v>
      </c>
      <c r="E348" s="79" t="s">
        <v>679</v>
      </c>
      <c r="F348" s="103" t="s">
        <v>31</v>
      </c>
      <c r="H348" s="103" t="s">
        <v>832</v>
      </c>
      <c r="I348" s="103" t="s">
        <v>867</v>
      </c>
      <c r="J348" s="92" t="s">
        <v>1279</v>
      </c>
      <c r="K348" s="92" t="s">
        <v>834</v>
      </c>
      <c r="L348" s="105">
        <v>6.79</v>
      </c>
      <c r="N348" s="103" t="s">
        <v>848</v>
      </c>
      <c r="O348" s="111" t="s">
        <v>572</v>
      </c>
      <c r="P348" s="79">
        <v>2006</v>
      </c>
      <c r="Q348" s="103">
        <v>1</v>
      </c>
      <c r="R348" s="103">
        <v>6.79</v>
      </c>
      <c r="T348" s="103">
        <v>2.17532666666667</v>
      </c>
      <c r="U348" s="103">
        <v>14.770468066666689</v>
      </c>
      <c r="W348" s="103">
        <v>141.272723602556</v>
      </c>
      <c r="X348" s="103">
        <v>100</v>
      </c>
      <c r="Z348" s="103">
        <v>20.866642526625828</v>
      </c>
      <c r="AB348" s="103">
        <v>1.9530686111248701</v>
      </c>
      <c r="AC348" s="102">
        <v>10.684029433358043</v>
      </c>
      <c r="AD348" s="103" t="s">
        <v>1835</v>
      </c>
      <c r="AG348" s="122" t="str">
        <f>VLOOKUP(A348,'Article Matrix'!$B$2:$I$84,7,FALSE)</f>
        <v>Latin America &amp; Caribbean</v>
      </c>
      <c r="AH348" s="122" t="str">
        <f>VLOOKUP(A348,'Article Matrix'!$B$2:$I$84,8,FALSE)</f>
        <v>Upper middle income</v>
      </c>
      <c r="AI348" s="103" t="str">
        <f t="shared" si="10"/>
        <v>Upper Middle Income</v>
      </c>
      <c r="AJ348" s="79" t="str">
        <f t="shared" si="11"/>
        <v>Per Person</v>
      </c>
    </row>
    <row r="349" spans="1:36">
      <c r="A349" s="103" t="s">
        <v>793</v>
      </c>
      <c r="B349" s="103" t="s">
        <v>1382</v>
      </c>
      <c r="C349" s="103" t="s">
        <v>741</v>
      </c>
      <c r="D349" s="103">
        <v>2008</v>
      </c>
      <c r="E349" s="79" t="s">
        <v>697</v>
      </c>
      <c r="F349" s="103" t="s">
        <v>524</v>
      </c>
      <c r="G349" s="103" t="s">
        <v>1832</v>
      </c>
      <c r="H349" s="79" t="s">
        <v>1829</v>
      </c>
      <c r="I349" s="103" t="s">
        <v>863</v>
      </c>
      <c r="J349" s="103" t="s">
        <v>894</v>
      </c>
      <c r="K349" s="103" t="s">
        <v>851</v>
      </c>
      <c r="L349" s="105">
        <v>7.57</v>
      </c>
      <c r="N349" s="103" t="s">
        <v>837</v>
      </c>
      <c r="O349" s="111" t="s">
        <v>572</v>
      </c>
      <c r="P349" s="79">
        <v>2006</v>
      </c>
      <c r="Q349" s="103">
        <v>1</v>
      </c>
      <c r="R349" s="103">
        <v>7.57</v>
      </c>
      <c r="T349" s="103">
        <v>1251.89997292515</v>
      </c>
      <c r="U349" s="103">
        <v>9476.8827950433861</v>
      </c>
      <c r="W349" s="103">
        <v>197.07182063634701</v>
      </c>
      <c r="X349" s="103">
        <v>100</v>
      </c>
      <c r="Z349" s="103">
        <v>18676.265463764732</v>
      </c>
      <c r="AB349" s="103">
        <v>1583.00278737484</v>
      </c>
      <c r="AC349" s="111">
        <v>11.797999101907058</v>
      </c>
      <c r="AD349" s="103" t="s">
        <v>1845</v>
      </c>
      <c r="AG349" s="122" t="str">
        <f>VLOOKUP(A349,'Article Matrix'!$B$2:$I$84,7,FALSE)</f>
        <v>Sub-Saharan Africa</v>
      </c>
      <c r="AH349" s="122" t="str">
        <f>VLOOKUP(A349,'Article Matrix'!$B$2:$I$84,8,FALSE)</f>
        <v>Low income</v>
      </c>
      <c r="AI349" s="103" t="str">
        <f t="shared" si="10"/>
        <v>Low Income</v>
      </c>
      <c r="AJ349" s="79" t="str">
        <f t="shared" si="11"/>
        <v>Per Net Distributed</v>
      </c>
    </row>
    <row r="350" spans="1:36">
      <c r="A350" s="103" t="s">
        <v>801</v>
      </c>
      <c r="B350" s="103" t="s">
        <v>1415</v>
      </c>
      <c r="C350" s="103" t="s">
        <v>747</v>
      </c>
      <c r="D350" s="103">
        <v>2004</v>
      </c>
      <c r="E350" s="79" t="s">
        <v>705</v>
      </c>
      <c r="F350" s="103" t="s">
        <v>494</v>
      </c>
      <c r="G350" s="79" t="s">
        <v>1831</v>
      </c>
      <c r="H350" s="103" t="s">
        <v>950</v>
      </c>
      <c r="I350" s="103" t="s">
        <v>1298</v>
      </c>
      <c r="J350" s="103" t="s">
        <v>907</v>
      </c>
      <c r="K350" s="103" t="s">
        <v>851</v>
      </c>
      <c r="L350" s="105">
        <v>7.52</v>
      </c>
      <c r="N350" s="103" t="s">
        <v>846</v>
      </c>
      <c r="O350" s="111" t="s">
        <v>572</v>
      </c>
      <c r="P350" s="79">
        <v>2002</v>
      </c>
      <c r="Q350" s="103">
        <v>1</v>
      </c>
      <c r="R350" s="103">
        <v>7.52</v>
      </c>
      <c r="T350" s="103">
        <v>10.540746666666699</v>
      </c>
      <c r="U350" s="103">
        <v>79.266414933333579</v>
      </c>
      <c r="W350" s="103">
        <v>154.94821944281301</v>
      </c>
      <c r="X350" s="103">
        <v>82.546709198619894</v>
      </c>
      <c r="Z350" s="103">
        <v>148.79078735873566</v>
      </c>
      <c r="AB350" s="103">
        <v>8.2099686265933105</v>
      </c>
      <c r="AC350" s="111">
        <v>18.123185864167635</v>
      </c>
      <c r="AD350" s="103" t="s">
        <v>1848</v>
      </c>
      <c r="AG350" s="122" t="str">
        <f>VLOOKUP(A350,'Article Matrix'!$B$2:$I$84,7,FALSE)</f>
        <v>Sub-Saharan Africa</v>
      </c>
      <c r="AH350" s="122" t="str">
        <f>VLOOKUP(A350,'Article Matrix'!$B$2:$I$84,8,FALSE)</f>
        <v>Upper middle income</v>
      </c>
      <c r="AI350" s="103" t="str">
        <f t="shared" si="10"/>
        <v>Upper Middle Income</v>
      </c>
      <c r="AJ350" s="79" t="str">
        <f t="shared" si="11"/>
        <v>Per Patient Treated</v>
      </c>
    </row>
    <row r="351" spans="1:36">
      <c r="A351" s="103" t="s">
        <v>775</v>
      </c>
      <c r="B351" s="103" t="s">
        <v>1367</v>
      </c>
      <c r="C351" s="103" t="s">
        <v>723</v>
      </c>
      <c r="D351" s="103">
        <v>2010</v>
      </c>
      <c r="E351" s="79" t="s">
        <v>680</v>
      </c>
      <c r="F351" s="103" t="s">
        <v>42</v>
      </c>
      <c r="G351" s="103" t="s">
        <v>1833</v>
      </c>
      <c r="H351" s="103" t="s">
        <v>850</v>
      </c>
      <c r="I351" s="103" t="s">
        <v>1309</v>
      </c>
      <c r="J351" s="103" t="s">
        <v>853</v>
      </c>
      <c r="K351" s="113" t="s">
        <v>834</v>
      </c>
      <c r="L351" s="106">
        <v>10.46</v>
      </c>
      <c r="M351" s="93"/>
      <c r="N351" s="103" t="s">
        <v>843</v>
      </c>
      <c r="O351" s="111" t="s">
        <v>572</v>
      </c>
      <c r="P351" s="79">
        <v>2008</v>
      </c>
      <c r="Q351" s="103">
        <v>1</v>
      </c>
      <c r="R351" s="103">
        <v>10.46</v>
      </c>
      <c r="S351" s="113"/>
      <c r="T351" s="103">
        <v>1.05785833333333</v>
      </c>
      <c r="U351" s="103">
        <v>11.065198166666633</v>
      </c>
      <c r="V351" s="113"/>
      <c r="W351" s="103">
        <v>224.242068249619</v>
      </c>
      <c r="X351" s="103">
        <v>122.81939354868599</v>
      </c>
      <c r="Y351" s="113"/>
      <c r="Z351" s="103">
        <v>20.2026964210797</v>
      </c>
      <c r="AA351" s="113"/>
      <c r="AB351" s="103">
        <v>1.7958166666666699</v>
      </c>
      <c r="AC351" s="102">
        <v>11.249865755271788</v>
      </c>
      <c r="AD351" s="103" t="s">
        <v>1842</v>
      </c>
      <c r="AE351" s="113"/>
      <c r="AF351" s="113"/>
      <c r="AG351" s="122" t="str">
        <f>VLOOKUP(A351,'Article Matrix'!$B$2:$I$84,7,FALSE)</f>
        <v>Sub-Saharan Africa</v>
      </c>
      <c r="AH351" s="122" t="str">
        <f>VLOOKUP(A351,'Article Matrix'!$B$2:$I$84,8,FALSE)</f>
        <v>Lower middle income</v>
      </c>
      <c r="AI351" s="103" t="str">
        <f t="shared" si="10"/>
        <v>Lower Middle Income</v>
      </c>
      <c r="AJ351" s="79" t="str">
        <f t="shared" si="11"/>
        <v>Per Person Treated (All)</v>
      </c>
    </row>
    <row r="352" spans="1:36">
      <c r="A352" s="103" t="s">
        <v>806</v>
      </c>
      <c r="B352" s="103" t="s">
        <v>1451</v>
      </c>
      <c r="C352" s="103" t="s">
        <v>751</v>
      </c>
      <c r="D352" s="103">
        <v>2003</v>
      </c>
      <c r="E352" s="79" t="s">
        <v>710</v>
      </c>
      <c r="F352" s="103" t="s">
        <v>526</v>
      </c>
      <c r="H352" s="103" t="s">
        <v>1264</v>
      </c>
      <c r="I352" s="103" t="s">
        <v>868</v>
      </c>
      <c r="J352" s="103" t="s">
        <v>919</v>
      </c>
      <c r="K352" s="103" t="s">
        <v>834</v>
      </c>
      <c r="L352" s="105">
        <v>249.47</v>
      </c>
      <c r="N352" s="103" t="s">
        <v>848</v>
      </c>
      <c r="O352" s="111" t="s">
        <v>526</v>
      </c>
      <c r="P352" s="79">
        <v>2000</v>
      </c>
      <c r="Q352" s="103">
        <v>40.111803333333299</v>
      </c>
      <c r="R352" s="103">
        <v>6.2193663527635019</v>
      </c>
      <c r="T352" s="103">
        <v>40.111803333333299</v>
      </c>
      <c r="U352" s="103">
        <v>249.47</v>
      </c>
      <c r="W352" s="103">
        <v>123.556765594608</v>
      </c>
      <c r="X352" s="103">
        <v>87.951484883617198</v>
      </c>
      <c r="Z352" s="103">
        <v>350.46260280511098</v>
      </c>
      <c r="AB352" s="103">
        <v>31.0830916666667</v>
      </c>
      <c r="AC352" s="111">
        <v>11.275023944318407</v>
      </c>
      <c r="AD352" s="103" t="s">
        <v>1835</v>
      </c>
      <c r="AG352" s="122" t="str">
        <f>VLOOKUP(A352,'Article Matrix'!$B$2:$I$84,7,FALSE)</f>
        <v>East Asia &amp; Pacific</v>
      </c>
      <c r="AH352" s="122" t="str">
        <f>VLOOKUP(A352,'Article Matrix'!$B$2:$I$84,8,FALSE)</f>
        <v>Upper middle income</v>
      </c>
      <c r="AI352" s="103" t="str">
        <f t="shared" si="10"/>
        <v>Upper Middle Income</v>
      </c>
      <c r="AJ352" s="79" t="str">
        <f t="shared" si="11"/>
        <v>Per Person</v>
      </c>
    </row>
    <row r="353" spans="1:36">
      <c r="A353" s="103" t="s">
        <v>1078</v>
      </c>
      <c r="B353" s="103" t="s">
        <v>1754</v>
      </c>
      <c r="C353" s="103" t="s">
        <v>1080</v>
      </c>
      <c r="D353" s="103">
        <v>2013</v>
      </c>
      <c r="E353" s="79" t="s">
        <v>1079</v>
      </c>
      <c r="F353" s="79" t="s">
        <v>857</v>
      </c>
      <c r="G353" s="79" t="s">
        <v>1833</v>
      </c>
      <c r="H353" s="79" t="s">
        <v>832</v>
      </c>
      <c r="I353" s="79" t="s">
        <v>868</v>
      </c>
      <c r="J353" s="103" t="s">
        <v>1285</v>
      </c>
      <c r="K353" s="103" t="s">
        <v>834</v>
      </c>
      <c r="L353" s="78">
        <v>6.72</v>
      </c>
      <c r="N353" s="103" t="s">
        <v>848</v>
      </c>
      <c r="O353" s="111" t="s">
        <v>572</v>
      </c>
      <c r="P353" s="79">
        <v>2007</v>
      </c>
      <c r="Q353" s="103">
        <v>1</v>
      </c>
      <c r="R353" s="103">
        <v>6.72</v>
      </c>
      <c r="T353" s="103" t="e">
        <v>#N/A</v>
      </c>
      <c r="U353" s="79" t="e">
        <v>#N/A</v>
      </c>
      <c r="W353" s="103" t="e">
        <v>#N/A</v>
      </c>
      <c r="X353" s="103" t="e">
        <v>#N/A</v>
      </c>
      <c r="Y353" s="103" t="s">
        <v>599</v>
      </c>
      <c r="Z353" s="103" t="e">
        <v>#N/A</v>
      </c>
      <c r="AB353" s="103" t="e">
        <v>#N/A</v>
      </c>
      <c r="AC353" s="111">
        <v>11.307498843025707</v>
      </c>
      <c r="AD353" s="103" t="s">
        <v>1835</v>
      </c>
      <c r="AG353" s="122" t="str">
        <f>VLOOKUP(A353,'Article Matrix'!$B$2:$I$84,7,FALSE)</f>
        <v>Multiple</v>
      </c>
      <c r="AH353" s="122" t="str">
        <f>VLOOKUP(A353,'Article Matrix'!$B$2:$I$84,8,FALSE)</f>
        <v>Multiple</v>
      </c>
      <c r="AI353" s="103" t="str">
        <f t="shared" si="10"/>
        <v>Multiple</v>
      </c>
      <c r="AJ353" s="79" t="str">
        <f t="shared" si="11"/>
        <v>Per Person</v>
      </c>
    </row>
    <row r="354" spans="1:36">
      <c r="A354" s="103" t="s">
        <v>806</v>
      </c>
      <c r="B354" s="103" t="s">
        <v>1453</v>
      </c>
      <c r="C354" s="103" t="s">
        <v>751</v>
      </c>
      <c r="D354" s="103">
        <v>2003</v>
      </c>
      <c r="E354" s="79" t="s">
        <v>710</v>
      </c>
      <c r="F354" s="103" t="s">
        <v>526</v>
      </c>
      <c r="H354" s="103" t="s">
        <v>1264</v>
      </c>
      <c r="I354" s="103" t="s">
        <v>868</v>
      </c>
      <c r="J354" s="103" t="s">
        <v>919</v>
      </c>
      <c r="K354" s="103" t="s">
        <v>834</v>
      </c>
      <c r="L354" s="105">
        <v>252.99</v>
      </c>
      <c r="N354" s="103" t="s">
        <v>848</v>
      </c>
      <c r="O354" s="111" t="s">
        <v>526</v>
      </c>
      <c r="P354" s="79">
        <v>2000</v>
      </c>
      <c r="Q354" s="103">
        <v>40.111803333333299</v>
      </c>
      <c r="R354" s="103">
        <v>6.3071210710131016</v>
      </c>
      <c r="T354" s="103">
        <v>40.111803333333299</v>
      </c>
      <c r="U354" s="103">
        <v>252.99</v>
      </c>
      <c r="W354" s="103">
        <v>123.556765594608</v>
      </c>
      <c r="X354" s="103">
        <v>87.951484883617198</v>
      </c>
      <c r="Z354" s="103">
        <v>355.40759964590944</v>
      </c>
      <c r="AB354" s="103">
        <v>31.0830916666667</v>
      </c>
      <c r="AC354" s="111">
        <v>11.434113551421468</v>
      </c>
      <c r="AD354" s="103" t="s">
        <v>1835</v>
      </c>
      <c r="AG354" s="122" t="str">
        <f>VLOOKUP(A354,'Article Matrix'!$B$2:$I$84,7,FALSE)</f>
        <v>East Asia &amp; Pacific</v>
      </c>
      <c r="AH354" s="122" t="str">
        <f>VLOOKUP(A354,'Article Matrix'!$B$2:$I$84,8,FALSE)</f>
        <v>Upper middle income</v>
      </c>
      <c r="AI354" s="103" t="str">
        <f t="shared" si="10"/>
        <v>Upper Middle Income</v>
      </c>
      <c r="AJ354" s="79" t="str">
        <f t="shared" si="11"/>
        <v>Per Person</v>
      </c>
    </row>
    <row r="355" spans="1:36">
      <c r="A355" s="103" t="s">
        <v>779</v>
      </c>
      <c r="B355" s="103" t="s">
        <v>1602</v>
      </c>
      <c r="C355" s="103" t="s">
        <v>729</v>
      </c>
      <c r="D355" s="103">
        <v>2009</v>
      </c>
      <c r="E355" s="79" t="s">
        <v>866</v>
      </c>
      <c r="F355" s="103" t="s">
        <v>568</v>
      </c>
      <c r="H355" s="103" t="s">
        <v>1264</v>
      </c>
      <c r="I355" s="103" t="s">
        <v>868</v>
      </c>
      <c r="J355" s="103" t="s">
        <v>871</v>
      </c>
      <c r="K355" s="103" t="s">
        <v>834</v>
      </c>
      <c r="L355" s="105">
        <v>5.9</v>
      </c>
      <c r="N355" s="103" t="s">
        <v>848</v>
      </c>
      <c r="O355" s="111" t="s">
        <v>572</v>
      </c>
      <c r="P355" s="79">
        <v>2005</v>
      </c>
      <c r="Q355" s="103">
        <v>1</v>
      </c>
      <c r="R355" s="103">
        <v>5.9</v>
      </c>
      <c r="T355" s="103">
        <v>4.4635033105158701</v>
      </c>
      <c r="U355" s="103">
        <v>26.334669532043634</v>
      </c>
      <c r="W355" s="103">
        <v>189.33530292592201</v>
      </c>
      <c r="X355" s="103">
        <v>84.513394065121304</v>
      </c>
      <c r="Z355" s="103">
        <v>58.997543388939427</v>
      </c>
      <c r="AB355" s="103">
        <v>5.1472526651441299</v>
      </c>
      <c r="AC355" s="102">
        <v>11.461948193927919</v>
      </c>
      <c r="AD355" s="103" t="s">
        <v>1835</v>
      </c>
      <c r="AG355" s="122" t="str">
        <f>VLOOKUP(A355,'Article Matrix'!$B$2:$I$84,7,FALSE)</f>
        <v>Sub-Saharan Africa</v>
      </c>
      <c r="AH355" s="122" t="str">
        <f>VLOOKUP(A355,'Article Matrix'!$B$2:$I$84,8,FALSE)</f>
        <v>Lower middle income</v>
      </c>
      <c r="AI355" s="103" t="str">
        <f t="shared" si="10"/>
        <v>Lower Middle Income</v>
      </c>
      <c r="AJ355" s="79" t="str">
        <f t="shared" si="11"/>
        <v>Per Person</v>
      </c>
    </row>
    <row r="356" spans="1:36">
      <c r="A356" s="103" t="s">
        <v>775</v>
      </c>
      <c r="B356" s="103" t="s">
        <v>1372</v>
      </c>
      <c r="C356" s="103" t="s">
        <v>723</v>
      </c>
      <c r="D356" s="103">
        <v>2010</v>
      </c>
      <c r="E356" s="79" t="s">
        <v>680</v>
      </c>
      <c r="F356" s="103" t="s">
        <v>42</v>
      </c>
      <c r="G356" s="103" t="s">
        <v>1833</v>
      </c>
      <c r="H356" s="103" t="s">
        <v>850</v>
      </c>
      <c r="I356" s="103" t="s">
        <v>1309</v>
      </c>
      <c r="J356" s="103" t="s">
        <v>854</v>
      </c>
      <c r="K356" s="92" t="s">
        <v>851</v>
      </c>
      <c r="L356" s="105">
        <v>10.67</v>
      </c>
      <c r="N356" s="103" t="s">
        <v>842</v>
      </c>
      <c r="O356" s="111" t="s">
        <v>572</v>
      </c>
      <c r="P356" s="79">
        <v>2008</v>
      </c>
      <c r="Q356" s="103">
        <v>1</v>
      </c>
      <c r="R356" s="103">
        <v>10.67</v>
      </c>
      <c r="T356" s="103">
        <v>1.05785833333333</v>
      </c>
      <c r="U356" s="103">
        <v>11.287348416666632</v>
      </c>
      <c r="W356" s="103">
        <v>224.242068249619</v>
      </c>
      <c r="X356" s="103">
        <v>122.81939354868599</v>
      </c>
      <c r="Z356" s="103">
        <v>20.608295488806924</v>
      </c>
      <c r="AB356" s="103">
        <v>1.7958166666666699</v>
      </c>
      <c r="AC356" s="102">
        <v>11.475723480760037</v>
      </c>
      <c r="AD356" s="103" t="s">
        <v>1841</v>
      </c>
      <c r="AG356" s="122" t="str">
        <f>VLOOKUP(A356,'Article Matrix'!$B$2:$I$84,7,FALSE)</f>
        <v>Sub-Saharan Africa</v>
      </c>
      <c r="AH356" s="122" t="str">
        <f>VLOOKUP(A356,'Article Matrix'!$B$2:$I$84,8,FALSE)</f>
        <v>Lower middle income</v>
      </c>
      <c r="AI356" s="103" t="str">
        <f t="shared" si="10"/>
        <v>Lower Middle Income</v>
      </c>
      <c r="AJ356" s="79" t="str">
        <f t="shared" si="11"/>
        <v>Per Person Treated (Compliant)</v>
      </c>
    </row>
    <row r="357" spans="1:36">
      <c r="A357" s="103" t="s">
        <v>815</v>
      </c>
      <c r="B357" s="103" t="s">
        <v>1486</v>
      </c>
      <c r="C357" s="103" t="s">
        <v>743</v>
      </c>
      <c r="D357" s="103">
        <v>2001</v>
      </c>
      <c r="E357" s="79" t="s">
        <v>719</v>
      </c>
      <c r="F357" s="103" t="s">
        <v>494</v>
      </c>
      <c r="G357" s="103" t="s">
        <v>1832</v>
      </c>
      <c r="H357" s="79" t="s">
        <v>1829</v>
      </c>
      <c r="I357" s="103" t="s">
        <v>863</v>
      </c>
      <c r="J357" s="103" t="s">
        <v>968</v>
      </c>
      <c r="K357" s="103" t="s">
        <v>851</v>
      </c>
      <c r="L357" s="105">
        <v>7.61</v>
      </c>
      <c r="N357" s="103" t="s">
        <v>837</v>
      </c>
      <c r="O357" s="111" t="s">
        <v>572</v>
      </c>
      <c r="P357" s="79">
        <v>1999</v>
      </c>
      <c r="Q357" s="103">
        <v>1</v>
      </c>
      <c r="R357" s="103">
        <v>7.61</v>
      </c>
      <c r="T357" s="103">
        <v>6.1094841666666699</v>
      </c>
      <c r="U357" s="103">
        <v>46.493174508333361</v>
      </c>
      <c r="W357" s="103">
        <v>154.94821944281301</v>
      </c>
      <c r="X357" s="103">
        <v>70.483692467938297</v>
      </c>
      <c r="Z357" s="103">
        <v>102.20853014457518</v>
      </c>
      <c r="AB357" s="103">
        <v>8.2099686265933105</v>
      </c>
      <c r="AC357" s="111">
        <v>12.449320429009502</v>
      </c>
      <c r="AD357" s="103" t="s">
        <v>1845</v>
      </c>
      <c r="AG357" s="122" t="str">
        <f>VLOOKUP(A357,'Article Matrix'!$B$2:$I$84,7,FALSE)</f>
        <v>Sub-Saharan Africa</v>
      </c>
      <c r="AH357" s="122" t="str">
        <f>VLOOKUP(A357,'Article Matrix'!$B$2:$I$84,8,FALSE)</f>
        <v>Upper middle income</v>
      </c>
      <c r="AI357" s="103" t="str">
        <f t="shared" si="10"/>
        <v>Upper Middle Income</v>
      </c>
      <c r="AJ357" s="79" t="str">
        <f t="shared" si="11"/>
        <v>Per Net Distributed</v>
      </c>
    </row>
    <row r="358" spans="1:36">
      <c r="A358" s="103" t="s">
        <v>793</v>
      </c>
      <c r="B358" s="103" t="s">
        <v>1379</v>
      </c>
      <c r="C358" s="103" t="s">
        <v>741</v>
      </c>
      <c r="D358" s="103">
        <v>2008</v>
      </c>
      <c r="E358" s="79" t="s">
        <v>697</v>
      </c>
      <c r="F358" s="103" t="s">
        <v>524</v>
      </c>
      <c r="G358" s="103" t="s">
        <v>1832</v>
      </c>
      <c r="H358" s="79" t="s">
        <v>1829</v>
      </c>
      <c r="I358" s="103" t="s">
        <v>863</v>
      </c>
      <c r="J358" s="103" t="s">
        <v>894</v>
      </c>
      <c r="K358" s="103" t="s">
        <v>834</v>
      </c>
      <c r="L358" s="105">
        <v>7.69</v>
      </c>
      <c r="N358" s="103" t="s">
        <v>837</v>
      </c>
      <c r="O358" s="111" t="s">
        <v>572</v>
      </c>
      <c r="P358" s="79">
        <v>2006</v>
      </c>
      <c r="Q358" s="103">
        <v>1</v>
      </c>
      <c r="R358" s="103">
        <v>7.69</v>
      </c>
      <c r="T358" s="103">
        <v>1251.89997292515</v>
      </c>
      <c r="U358" s="103">
        <v>9627.1107917944046</v>
      </c>
      <c r="W358" s="103">
        <v>197.07182063634701</v>
      </c>
      <c r="X358" s="103">
        <v>100</v>
      </c>
      <c r="Z358" s="103">
        <v>18972.322512067476</v>
      </c>
      <c r="AB358" s="103">
        <v>1583.00278737484</v>
      </c>
      <c r="AC358" s="111">
        <v>11.985021544737817</v>
      </c>
      <c r="AD358" s="103" t="s">
        <v>1845</v>
      </c>
      <c r="AG358" s="122" t="str">
        <f>VLOOKUP(A358,'Article Matrix'!$B$2:$I$84,7,FALSE)</f>
        <v>Sub-Saharan Africa</v>
      </c>
      <c r="AH358" s="122" t="str">
        <f>VLOOKUP(A358,'Article Matrix'!$B$2:$I$84,8,FALSE)</f>
        <v>Low income</v>
      </c>
      <c r="AI358" s="103" t="str">
        <f t="shared" si="10"/>
        <v>Low Income</v>
      </c>
      <c r="AJ358" s="79" t="str">
        <f t="shared" si="11"/>
        <v>Per Net Distributed</v>
      </c>
    </row>
    <row r="359" spans="1:36">
      <c r="A359" s="103" t="s">
        <v>975</v>
      </c>
      <c r="B359" s="103" t="s">
        <v>1571</v>
      </c>
      <c r="C359" s="103" t="s">
        <v>980</v>
      </c>
      <c r="D359" s="103">
        <v>2009</v>
      </c>
      <c r="E359" s="79" t="s">
        <v>978</v>
      </c>
      <c r="F359" s="79" t="s">
        <v>524</v>
      </c>
      <c r="G359" s="103" t="s">
        <v>1832</v>
      </c>
      <c r="H359" s="79" t="s">
        <v>1829</v>
      </c>
      <c r="I359" s="103" t="s">
        <v>863</v>
      </c>
      <c r="J359" s="103" t="s">
        <v>984</v>
      </c>
      <c r="K359" s="103" t="s">
        <v>834</v>
      </c>
      <c r="L359" s="105">
        <v>7.74</v>
      </c>
      <c r="N359" s="103" t="s">
        <v>837</v>
      </c>
      <c r="O359" s="111" t="s">
        <v>572</v>
      </c>
      <c r="P359" s="79">
        <v>2008</v>
      </c>
      <c r="Q359" s="103">
        <v>1</v>
      </c>
      <c r="R359" s="103">
        <v>7.74</v>
      </c>
      <c r="T359" s="103">
        <v>1196.3107092104599</v>
      </c>
      <c r="U359" s="79">
        <v>9259.4448892889595</v>
      </c>
      <c r="W359" s="103">
        <v>197.07182063634701</v>
      </c>
      <c r="X359" s="103">
        <v>114.78590511399599</v>
      </c>
      <c r="Z359" s="103">
        <v>15897.210207140637</v>
      </c>
      <c r="AB359" s="103">
        <v>1583.00278737484</v>
      </c>
      <c r="AC359" s="111">
        <v>10.042439807388874</v>
      </c>
      <c r="AD359" s="103" t="s">
        <v>1845</v>
      </c>
      <c r="AG359" s="122" t="str">
        <f>VLOOKUP(A359,'Article Matrix'!$B$2:$I$84,7,FALSE)</f>
        <v>Sub-Saharan Africa</v>
      </c>
      <c r="AH359" s="122" t="str">
        <f>VLOOKUP(A359,'Article Matrix'!$B$2:$I$84,8,FALSE)</f>
        <v>Low income</v>
      </c>
      <c r="AI359" s="103" t="str">
        <f t="shared" si="10"/>
        <v>Low Income</v>
      </c>
      <c r="AJ359" s="79" t="str">
        <f t="shared" si="11"/>
        <v>Per Net Distributed</v>
      </c>
    </row>
    <row r="360" spans="1:36">
      <c r="A360" s="103" t="s">
        <v>975</v>
      </c>
      <c r="B360" s="103" t="s">
        <v>1573</v>
      </c>
      <c r="C360" s="103" t="s">
        <v>980</v>
      </c>
      <c r="D360" s="103">
        <v>2009</v>
      </c>
      <c r="E360" s="79" t="s">
        <v>978</v>
      </c>
      <c r="F360" s="79" t="s">
        <v>524</v>
      </c>
      <c r="G360" s="103" t="s">
        <v>1832</v>
      </c>
      <c r="H360" s="79" t="s">
        <v>1829</v>
      </c>
      <c r="I360" s="103" t="s">
        <v>863</v>
      </c>
      <c r="J360" s="103" t="s">
        <v>985</v>
      </c>
      <c r="K360" s="103" t="s">
        <v>834</v>
      </c>
      <c r="L360" s="105">
        <v>7.76</v>
      </c>
      <c r="N360" s="103" t="s">
        <v>837</v>
      </c>
      <c r="O360" s="111" t="s">
        <v>572</v>
      </c>
      <c r="P360" s="79">
        <v>2009</v>
      </c>
      <c r="Q360" s="103">
        <v>1</v>
      </c>
      <c r="R360" s="103">
        <v>7.76</v>
      </c>
      <c r="T360" s="103">
        <v>1320.3120607404101</v>
      </c>
      <c r="U360" s="79">
        <v>10245.621591345582</v>
      </c>
      <c r="W360" s="103">
        <v>197.07182063634701</v>
      </c>
      <c r="X360" s="103">
        <v>126.584052425018</v>
      </c>
      <c r="Z360" s="103">
        <v>15950.850536670625</v>
      </c>
      <c r="AB360" s="103">
        <v>1583.00278737484</v>
      </c>
      <c r="AC360" s="111">
        <v>10.07632498431831</v>
      </c>
      <c r="AD360" s="103" t="s">
        <v>1845</v>
      </c>
      <c r="AG360" s="122" t="str">
        <f>VLOOKUP(A360,'Article Matrix'!$B$2:$I$84,7,FALSE)</f>
        <v>Sub-Saharan Africa</v>
      </c>
      <c r="AH360" s="122" t="str">
        <f>VLOOKUP(A360,'Article Matrix'!$B$2:$I$84,8,FALSE)</f>
        <v>Low income</v>
      </c>
      <c r="AI360" s="103" t="str">
        <f t="shared" si="10"/>
        <v>Low Income</v>
      </c>
      <c r="AJ360" s="79" t="str">
        <f t="shared" si="11"/>
        <v>Per Net Distributed</v>
      </c>
    </row>
    <row r="361" spans="1:36">
      <c r="A361" s="103" t="s">
        <v>1027</v>
      </c>
      <c r="B361" s="103" t="s">
        <v>1800</v>
      </c>
      <c r="C361" s="103" t="s">
        <v>1029</v>
      </c>
      <c r="D361" s="103">
        <v>2012</v>
      </c>
      <c r="E361" s="79" t="s">
        <v>1028</v>
      </c>
      <c r="F361" s="79" t="s">
        <v>481</v>
      </c>
      <c r="G361" s="79"/>
      <c r="H361" s="79" t="s">
        <v>950</v>
      </c>
      <c r="I361" s="79" t="s">
        <v>1298</v>
      </c>
      <c r="J361" s="103" t="s">
        <v>1156</v>
      </c>
      <c r="K361" s="103" t="s">
        <v>834</v>
      </c>
      <c r="L361" s="105">
        <v>8.6240000000000006</v>
      </c>
      <c r="N361" s="103" t="s">
        <v>846</v>
      </c>
      <c r="O361" s="111" t="s">
        <v>572</v>
      </c>
      <c r="P361" s="79">
        <v>2009</v>
      </c>
      <c r="Q361" s="103">
        <v>1</v>
      </c>
      <c r="R361" s="103">
        <v>8.6240000000000006</v>
      </c>
      <c r="T361" s="103">
        <v>3385.65</v>
      </c>
      <c r="U361" s="79">
        <v>29197.845600000004</v>
      </c>
      <c r="W361" s="103">
        <v>214.26197029566001</v>
      </c>
      <c r="X361" s="103">
        <v>128.2125477795</v>
      </c>
      <c r="Z361" s="103">
        <v>48793.881995103315</v>
      </c>
      <c r="AB361" s="103">
        <v>4344.0376417010802</v>
      </c>
      <c r="AC361" s="111">
        <v>11.232380108013091</v>
      </c>
      <c r="AD361" s="103" t="s">
        <v>1848</v>
      </c>
      <c r="AG361" s="122" t="str">
        <f>VLOOKUP(A361,'Article Matrix'!$B$2:$I$84,7,FALSE)</f>
        <v>Sub-Saharan Africa</v>
      </c>
      <c r="AH361" s="122" t="str">
        <f>VLOOKUP(A361,'Article Matrix'!$B$2:$I$84,8,FALSE)</f>
        <v>Low income</v>
      </c>
      <c r="AI361" s="103" t="str">
        <f t="shared" si="10"/>
        <v>Low Income</v>
      </c>
      <c r="AJ361" s="79" t="str">
        <f t="shared" si="11"/>
        <v>Per Patient Treated</v>
      </c>
    </row>
    <row r="362" spans="1:36">
      <c r="A362" s="103" t="s">
        <v>975</v>
      </c>
      <c r="B362" s="103" t="s">
        <v>1569</v>
      </c>
      <c r="C362" s="103" t="s">
        <v>980</v>
      </c>
      <c r="D362" s="103">
        <v>2009</v>
      </c>
      <c r="E362" s="79" t="s">
        <v>978</v>
      </c>
      <c r="F362" s="79" t="s">
        <v>524</v>
      </c>
      <c r="G362" s="103" t="s">
        <v>1832</v>
      </c>
      <c r="H362" s="79" t="s">
        <v>1829</v>
      </c>
      <c r="I362" s="103" t="s">
        <v>863</v>
      </c>
      <c r="J362" s="103" t="s">
        <v>983</v>
      </c>
      <c r="K362" s="103" t="s">
        <v>834</v>
      </c>
      <c r="L362" s="105">
        <v>7.95</v>
      </c>
      <c r="N362" s="103" t="s">
        <v>837</v>
      </c>
      <c r="O362" s="111" t="s">
        <v>572</v>
      </c>
      <c r="P362" s="79">
        <v>2006</v>
      </c>
      <c r="Q362" s="103">
        <v>1</v>
      </c>
      <c r="R362" s="103">
        <v>7.95</v>
      </c>
      <c r="T362" s="103">
        <v>1251.89997292515</v>
      </c>
      <c r="U362" s="79">
        <v>9952.6047847549435</v>
      </c>
      <c r="W362" s="103">
        <v>197.07182063634701</v>
      </c>
      <c r="X362" s="103">
        <v>100</v>
      </c>
      <c r="Z362" s="103">
        <v>19613.779450056751</v>
      </c>
      <c r="AB362" s="103">
        <v>1583.00278737484</v>
      </c>
      <c r="AC362" s="111">
        <v>12.390236837537794</v>
      </c>
      <c r="AD362" s="103" t="s">
        <v>1845</v>
      </c>
      <c r="AG362" s="122" t="str">
        <f>VLOOKUP(A362,'Article Matrix'!$B$2:$I$84,7,FALSE)</f>
        <v>Sub-Saharan Africa</v>
      </c>
      <c r="AH362" s="122" t="str">
        <f>VLOOKUP(A362,'Article Matrix'!$B$2:$I$84,8,FALSE)</f>
        <v>Low income</v>
      </c>
      <c r="AI362" s="103" t="str">
        <f t="shared" si="10"/>
        <v>Low Income</v>
      </c>
      <c r="AJ362" s="79" t="str">
        <f t="shared" si="11"/>
        <v>Per Net Distributed</v>
      </c>
    </row>
    <row r="363" spans="1:36">
      <c r="A363" s="103" t="s">
        <v>806</v>
      </c>
      <c r="B363" s="103" t="s">
        <v>1452</v>
      </c>
      <c r="C363" s="103" t="s">
        <v>751</v>
      </c>
      <c r="D363" s="103">
        <v>2003</v>
      </c>
      <c r="E363" s="79" t="s">
        <v>710</v>
      </c>
      <c r="F363" s="103" t="s">
        <v>526</v>
      </c>
      <c r="H363" s="103" t="s">
        <v>1264</v>
      </c>
      <c r="I363" s="103" t="s">
        <v>868</v>
      </c>
      <c r="J363" s="103" t="s">
        <v>920</v>
      </c>
      <c r="K363" s="103" t="s">
        <v>834</v>
      </c>
      <c r="L363" s="105">
        <v>271.72000000000003</v>
      </c>
      <c r="N363" s="103" t="s">
        <v>848</v>
      </c>
      <c r="O363" s="111" t="s">
        <v>526</v>
      </c>
      <c r="P363" s="79">
        <v>2000</v>
      </c>
      <c r="Q363" s="103">
        <v>40.111803333333299</v>
      </c>
      <c r="R363" s="103">
        <v>6.7740659212446346</v>
      </c>
      <c r="T363" s="103">
        <v>40.111803333333299</v>
      </c>
      <c r="U363" s="103">
        <v>271.72000000000003</v>
      </c>
      <c r="W363" s="103">
        <v>123.556765594608</v>
      </c>
      <c r="X363" s="103">
        <v>87.951484883617198</v>
      </c>
      <c r="Z363" s="103">
        <v>381.72004022208989</v>
      </c>
      <c r="AB363" s="103">
        <v>31.0830916666667</v>
      </c>
      <c r="AC363" s="111">
        <v>12.280632966489749</v>
      </c>
      <c r="AD363" s="103" t="s">
        <v>1835</v>
      </c>
      <c r="AG363" s="122" t="str">
        <f>VLOOKUP(A363,'Article Matrix'!$B$2:$I$84,7,FALSE)</f>
        <v>East Asia &amp; Pacific</v>
      </c>
      <c r="AH363" s="122" t="str">
        <f>VLOOKUP(A363,'Article Matrix'!$B$2:$I$84,8,FALSE)</f>
        <v>Upper middle income</v>
      </c>
      <c r="AI363" s="103" t="str">
        <f t="shared" si="10"/>
        <v>Upper Middle Income</v>
      </c>
      <c r="AJ363" s="79" t="str">
        <f t="shared" si="11"/>
        <v>Per Person</v>
      </c>
    </row>
    <row r="364" spans="1:36">
      <c r="A364" s="103" t="s">
        <v>818</v>
      </c>
      <c r="B364" s="103" t="s">
        <v>1497</v>
      </c>
      <c r="C364" s="103" t="s">
        <v>760</v>
      </c>
      <c r="D364" s="103">
        <v>2007</v>
      </c>
      <c r="E364" s="79" t="s">
        <v>758</v>
      </c>
      <c r="F364" s="103" t="s">
        <v>475</v>
      </c>
      <c r="G364" s="103" t="s">
        <v>1832</v>
      </c>
      <c r="H364" s="79" t="s">
        <v>1829</v>
      </c>
      <c r="I364" s="103" t="s">
        <v>863</v>
      </c>
      <c r="J364" s="103" t="s">
        <v>933</v>
      </c>
      <c r="K364" s="103" t="s">
        <v>851</v>
      </c>
      <c r="L364" s="105">
        <v>8.0500000000000007</v>
      </c>
      <c r="N364" s="103" t="s">
        <v>837</v>
      </c>
      <c r="O364" s="111" t="s">
        <v>572</v>
      </c>
      <c r="P364" s="79">
        <v>2005</v>
      </c>
      <c r="Q364" s="103">
        <v>1</v>
      </c>
      <c r="R364" s="103">
        <v>8.0500000000000007</v>
      </c>
      <c r="T364" s="103">
        <v>527.46814284000004</v>
      </c>
      <c r="U364" s="103">
        <v>4246.1185498620007</v>
      </c>
      <c r="W364" s="103">
        <v>120.095973490285</v>
      </c>
      <c r="X364" s="103">
        <v>98.324063774564394</v>
      </c>
      <c r="Z364" s="103">
        <v>5186.3371104149974</v>
      </c>
      <c r="AB364" s="103">
        <v>510.52713590196998</v>
      </c>
      <c r="AC364" s="111">
        <v>10.15878833012877</v>
      </c>
      <c r="AD364" s="103" t="s">
        <v>1845</v>
      </c>
      <c r="AG364" s="122" t="str">
        <f>VLOOKUP(A364,'Article Matrix'!$B$2:$I$84,7,FALSE)</f>
        <v>Multiple</v>
      </c>
      <c r="AH364" s="122" t="str">
        <f>VLOOKUP(A364,'Article Matrix'!$B$2:$I$84,8,FALSE)</f>
        <v>Multiple</v>
      </c>
      <c r="AI364" s="103" t="str">
        <f t="shared" si="10"/>
        <v>Multiple</v>
      </c>
      <c r="AJ364" s="79" t="str">
        <f t="shared" si="11"/>
        <v>Per Net Distributed</v>
      </c>
    </row>
    <row r="365" spans="1:36">
      <c r="A365" s="103" t="s">
        <v>777</v>
      </c>
      <c r="B365" s="103" t="s">
        <v>1470</v>
      </c>
      <c r="C365" s="103" t="s">
        <v>726</v>
      </c>
      <c r="D365" s="103">
        <v>2009</v>
      </c>
      <c r="E365" s="79" t="s">
        <v>682</v>
      </c>
      <c r="F365" s="103" t="s">
        <v>217</v>
      </c>
      <c r="G365" s="103" t="s">
        <v>1832</v>
      </c>
      <c r="H365" s="79" t="s">
        <v>1829</v>
      </c>
      <c r="I365" s="103" t="s">
        <v>863</v>
      </c>
      <c r="J365" s="103" t="s">
        <v>861</v>
      </c>
      <c r="K365" s="103" t="s">
        <v>834</v>
      </c>
      <c r="L365" s="105">
        <v>8.08</v>
      </c>
      <c r="N365" s="103" t="s">
        <v>837</v>
      </c>
      <c r="O365" s="111" t="s">
        <v>572</v>
      </c>
      <c r="P365" s="79">
        <v>2006</v>
      </c>
      <c r="Q365" s="103">
        <v>1</v>
      </c>
      <c r="R365" s="103">
        <v>8.08</v>
      </c>
      <c r="T365" s="103">
        <v>522.89010961083295</v>
      </c>
      <c r="U365" s="103">
        <v>4224.95208565553</v>
      </c>
      <c r="W365" s="103">
        <v>122.729764173619</v>
      </c>
      <c r="X365" s="103">
        <v>100</v>
      </c>
      <c r="Z365" s="103">
        <v>5185.27373117343</v>
      </c>
      <c r="AB365" s="103">
        <v>510.52713590196998</v>
      </c>
      <c r="AC365" s="102">
        <v>10.156705425681999</v>
      </c>
      <c r="AD365" s="103" t="s">
        <v>1845</v>
      </c>
      <c r="AG365" s="122" t="str">
        <f>VLOOKUP(A365,'Article Matrix'!$B$2:$I$84,7,FALSE)</f>
        <v>Sub-Saharan Africa</v>
      </c>
      <c r="AH365" s="122" t="str">
        <f>VLOOKUP(A365,'Article Matrix'!$B$2:$I$84,8,FALSE)</f>
        <v>Low income</v>
      </c>
      <c r="AI365" s="103" t="str">
        <f t="shared" si="10"/>
        <v>Low Income</v>
      </c>
      <c r="AJ365" s="79" t="str">
        <f t="shared" si="11"/>
        <v>Per Net Distributed</v>
      </c>
    </row>
    <row r="366" spans="1:36">
      <c r="A366" s="103" t="s">
        <v>806</v>
      </c>
      <c r="B366" s="103" t="s">
        <v>1454</v>
      </c>
      <c r="C366" s="103" t="s">
        <v>751</v>
      </c>
      <c r="D366" s="103">
        <v>2003</v>
      </c>
      <c r="E366" s="79" t="s">
        <v>710</v>
      </c>
      <c r="F366" s="103" t="s">
        <v>526</v>
      </c>
      <c r="H366" s="103" t="s">
        <v>1264</v>
      </c>
      <c r="I366" s="103" t="s">
        <v>868</v>
      </c>
      <c r="J366" s="103" t="s">
        <v>920</v>
      </c>
      <c r="K366" s="103" t="s">
        <v>834</v>
      </c>
      <c r="L366" s="105">
        <v>278.86</v>
      </c>
      <c r="N366" s="103" t="s">
        <v>848</v>
      </c>
      <c r="O366" s="111" t="s">
        <v>526</v>
      </c>
      <c r="P366" s="79">
        <v>2000</v>
      </c>
      <c r="Q366" s="103">
        <v>40.111803333333299</v>
      </c>
      <c r="R366" s="103">
        <v>6.952068389512287</v>
      </c>
      <c r="T366" s="103">
        <v>40.111803333333299</v>
      </c>
      <c r="U366" s="103">
        <v>278.86</v>
      </c>
      <c r="W366" s="103">
        <v>123.556765594608</v>
      </c>
      <c r="X366" s="103">
        <v>87.951484883617198</v>
      </c>
      <c r="Z366" s="103">
        <v>391.75051676848216</v>
      </c>
      <c r="AB366" s="103">
        <v>31.0830916666667</v>
      </c>
      <c r="AC366" s="111">
        <v>12.603331771806754</v>
      </c>
      <c r="AD366" s="103" t="s">
        <v>1835</v>
      </c>
      <c r="AG366" s="122" t="str">
        <f>VLOOKUP(A366,'Article Matrix'!$B$2:$I$84,7,FALSE)</f>
        <v>East Asia &amp; Pacific</v>
      </c>
      <c r="AH366" s="122" t="str">
        <f>VLOOKUP(A366,'Article Matrix'!$B$2:$I$84,8,FALSE)</f>
        <v>Upper middle income</v>
      </c>
      <c r="AI366" s="103" t="str">
        <f t="shared" si="10"/>
        <v>Upper Middle Income</v>
      </c>
      <c r="AJ366" s="79" t="str">
        <f t="shared" si="11"/>
        <v>Per Person</v>
      </c>
    </row>
    <row r="367" spans="1:36">
      <c r="A367" s="103" t="s">
        <v>976</v>
      </c>
      <c r="B367" s="103" t="s">
        <v>1585</v>
      </c>
      <c r="C367" s="103" t="s">
        <v>980</v>
      </c>
      <c r="D367" s="103">
        <v>2009</v>
      </c>
      <c r="E367" s="79" t="s">
        <v>979</v>
      </c>
      <c r="F367" s="79" t="s">
        <v>349</v>
      </c>
      <c r="G367" s="103" t="s">
        <v>1832</v>
      </c>
      <c r="H367" s="79" t="s">
        <v>1829</v>
      </c>
      <c r="I367" s="103" t="s">
        <v>863</v>
      </c>
      <c r="J367" s="103" t="s">
        <v>986</v>
      </c>
      <c r="K367" s="103" t="s">
        <v>834</v>
      </c>
      <c r="L367" s="105">
        <v>8.34</v>
      </c>
      <c r="N367" s="103" t="s">
        <v>837</v>
      </c>
      <c r="O367" s="111" t="s">
        <v>572</v>
      </c>
      <c r="P367" s="79">
        <v>2007</v>
      </c>
      <c r="Q367" s="103">
        <v>1</v>
      </c>
      <c r="R367" s="103">
        <v>8.34</v>
      </c>
      <c r="T367" s="103">
        <v>67.317638124285693</v>
      </c>
      <c r="U367" s="79">
        <v>561.4291019565427</v>
      </c>
      <c r="W367" s="103">
        <v>224.602657227321</v>
      </c>
      <c r="X367" s="103">
        <v>114.453734208171</v>
      </c>
      <c r="Z367" s="103">
        <v>1101.7418436941282</v>
      </c>
      <c r="AB367" s="103">
        <v>84.529601757352907</v>
      </c>
      <c r="AC367" s="111">
        <v>13.033799057243185</v>
      </c>
      <c r="AD367" s="103" t="s">
        <v>1845</v>
      </c>
      <c r="AG367" s="122" t="str">
        <f>VLOOKUP(A367,'Article Matrix'!$B$2:$I$84,7,FALSE)</f>
        <v>Sub-Saharan Africa</v>
      </c>
      <c r="AH367" s="122" t="str">
        <f>VLOOKUP(A367,'Article Matrix'!$B$2:$I$84,8,FALSE)</f>
        <v>Low income</v>
      </c>
      <c r="AI367" s="103" t="str">
        <f t="shared" si="10"/>
        <v>Low Income</v>
      </c>
      <c r="AJ367" s="79" t="str">
        <f t="shared" si="11"/>
        <v>Per Net Distributed</v>
      </c>
    </row>
    <row r="368" spans="1:36">
      <c r="A368" s="103" t="s">
        <v>798</v>
      </c>
      <c r="B368" s="103" t="s">
        <v>1408</v>
      </c>
      <c r="C368" s="103" t="s">
        <v>744</v>
      </c>
      <c r="D368" s="103">
        <v>2006</v>
      </c>
      <c r="E368" s="79" t="s">
        <v>702</v>
      </c>
      <c r="F368" s="103" t="s">
        <v>510</v>
      </c>
      <c r="G368" s="103" t="s">
        <v>1833</v>
      </c>
      <c r="H368" s="103" t="s">
        <v>1264</v>
      </c>
      <c r="I368" s="103" t="s">
        <v>868</v>
      </c>
      <c r="J368" s="103" t="s">
        <v>904</v>
      </c>
      <c r="K368" s="103" t="s">
        <v>834</v>
      </c>
      <c r="L368" s="105">
        <v>4.4000000000000004</v>
      </c>
      <c r="N368" s="103" t="s">
        <v>848</v>
      </c>
      <c r="O368" s="111" t="s">
        <v>966</v>
      </c>
      <c r="P368" s="79">
        <v>2004</v>
      </c>
      <c r="Q368" s="103">
        <v>0.805365</v>
      </c>
      <c r="R368" s="103">
        <v>5.463361333060166</v>
      </c>
      <c r="T368" s="103">
        <v>2.5790500000000001</v>
      </c>
      <c r="U368" s="103">
        <v>14.090282046028822</v>
      </c>
      <c r="W368" s="103">
        <v>279.65287928785</v>
      </c>
      <c r="X368" s="103">
        <v>84.996661348102705</v>
      </c>
      <c r="Z368" s="103">
        <v>46.359326138847401</v>
      </c>
      <c r="AB368" s="103">
        <v>3.5729583333333301</v>
      </c>
      <c r="AC368" s="111">
        <v>12.975053670888252</v>
      </c>
      <c r="AD368" s="103" t="s">
        <v>1835</v>
      </c>
      <c r="AG368" s="122" t="str">
        <f>VLOOKUP(A368,'Article Matrix'!$B$2:$I$84,7,FALSE)</f>
        <v>Sub-Saharan Africa</v>
      </c>
      <c r="AH368" s="122" t="str">
        <f>VLOOKUP(A368,'Article Matrix'!$B$2:$I$84,8,FALSE)</f>
        <v>Lower middle income</v>
      </c>
      <c r="AI368" s="103" t="str">
        <f t="shared" si="10"/>
        <v>Lower Middle Income</v>
      </c>
      <c r="AJ368" s="79" t="str">
        <f t="shared" si="11"/>
        <v>Per Person</v>
      </c>
    </row>
    <row r="369" spans="1:36">
      <c r="A369" s="103" t="s">
        <v>1033</v>
      </c>
      <c r="B369" s="103" t="s">
        <v>1668</v>
      </c>
      <c r="C369" s="103" t="s">
        <v>1035</v>
      </c>
      <c r="D369" s="103">
        <v>2012</v>
      </c>
      <c r="E369" s="79" t="s">
        <v>1034</v>
      </c>
      <c r="F369" s="79" t="s">
        <v>31</v>
      </c>
      <c r="G369" s="79"/>
      <c r="H369" s="79" t="s">
        <v>832</v>
      </c>
      <c r="I369" s="79" t="s">
        <v>868</v>
      </c>
      <c r="J369" s="103" t="s">
        <v>1173</v>
      </c>
      <c r="K369" s="103" t="s">
        <v>834</v>
      </c>
      <c r="L369" s="78">
        <v>12.22</v>
      </c>
      <c r="N369" s="103" t="s">
        <v>848</v>
      </c>
      <c r="O369" s="111" t="s">
        <v>572</v>
      </c>
      <c r="P369" s="79">
        <v>2010</v>
      </c>
      <c r="Q369" s="103">
        <v>1</v>
      </c>
      <c r="R369" s="103">
        <v>12.22</v>
      </c>
      <c r="T369" s="103">
        <v>1.7592267105871799</v>
      </c>
      <c r="U369" s="79">
        <v>21.497750403375338</v>
      </c>
      <c r="W369" s="103">
        <v>141.272723602556</v>
      </c>
      <c r="X369" s="103">
        <v>119.662260364039</v>
      </c>
      <c r="Z369" s="103">
        <v>25.380146936665057</v>
      </c>
      <c r="AB369" s="103">
        <v>1.9530686111248701</v>
      </c>
      <c r="AC369" s="111">
        <v>12.995010411870455</v>
      </c>
      <c r="AD369" s="103" t="s">
        <v>1835</v>
      </c>
      <c r="AG369" s="122" t="str">
        <f>VLOOKUP(A369,'Article Matrix'!$B$2:$I$84,7,FALSE)</f>
        <v>Latin America &amp; Caribbean</v>
      </c>
      <c r="AH369" s="122" t="str">
        <f>VLOOKUP(A369,'Article Matrix'!$B$2:$I$84,8,FALSE)</f>
        <v>Upper middle income</v>
      </c>
      <c r="AI369" s="103" t="str">
        <f t="shared" si="10"/>
        <v>Upper Middle Income</v>
      </c>
      <c r="AJ369" s="79" t="str">
        <f t="shared" si="11"/>
        <v>Per Person</v>
      </c>
    </row>
    <row r="370" spans="1:36">
      <c r="A370" s="103" t="s">
        <v>793</v>
      </c>
      <c r="B370" s="103" t="s">
        <v>1380</v>
      </c>
      <c r="C370" s="103" t="s">
        <v>741</v>
      </c>
      <c r="D370" s="103">
        <v>2008</v>
      </c>
      <c r="E370" s="79" t="s">
        <v>697</v>
      </c>
      <c r="F370" s="103" t="s">
        <v>524</v>
      </c>
      <c r="G370" s="103" t="s">
        <v>1832</v>
      </c>
      <c r="H370" s="79" t="s">
        <v>1829</v>
      </c>
      <c r="I370" s="103" t="s">
        <v>863</v>
      </c>
      <c r="J370" s="103" t="s">
        <v>894</v>
      </c>
      <c r="K370" s="103" t="s">
        <v>851</v>
      </c>
      <c r="L370" s="105">
        <v>8.49</v>
      </c>
      <c r="N370" s="103" t="s">
        <v>837</v>
      </c>
      <c r="O370" s="111" t="s">
        <v>572</v>
      </c>
      <c r="P370" s="79">
        <v>2006</v>
      </c>
      <c r="Q370" s="103">
        <v>1</v>
      </c>
      <c r="R370" s="103">
        <v>8.49</v>
      </c>
      <c r="T370" s="103">
        <v>1251.89997292515</v>
      </c>
      <c r="U370" s="103">
        <v>10628.630770134523</v>
      </c>
      <c r="W370" s="103">
        <v>197.07182063634701</v>
      </c>
      <c r="X370" s="103">
        <v>100</v>
      </c>
      <c r="Z370" s="103">
        <v>20946.036167419094</v>
      </c>
      <c r="AB370" s="103">
        <v>1583.00278737484</v>
      </c>
      <c r="AC370" s="111">
        <v>13.231837830276209</v>
      </c>
      <c r="AD370" s="103" t="s">
        <v>1845</v>
      </c>
      <c r="AG370" s="122" t="str">
        <f>VLOOKUP(A370,'Article Matrix'!$B$2:$I$84,7,FALSE)</f>
        <v>Sub-Saharan Africa</v>
      </c>
      <c r="AH370" s="122" t="str">
        <f>VLOOKUP(A370,'Article Matrix'!$B$2:$I$84,8,FALSE)</f>
        <v>Low income</v>
      </c>
      <c r="AI370" s="103" t="str">
        <f t="shared" si="10"/>
        <v>Low Income</v>
      </c>
      <c r="AJ370" s="79" t="str">
        <f t="shared" si="11"/>
        <v>Per Net Distributed</v>
      </c>
    </row>
    <row r="371" spans="1:36">
      <c r="A371" s="103" t="s">
        <v>819</v>
      </c>
      <c r="B371" s="103" t="s">
        <v>1506</v>
      </c>
      <c r="C371" s="103" t="s">
        <v>761</v>
      </c>
      <c r="D371" s="103">
        <v>2002</v>
      </c>
      <c r="E371" s="79" t="s">
        <v>759</v>
      </c>
      <c r="F371" s="103" t="s">
        <v>239</v>
      </c>
      <c r="G371" s="79" t="s">
        <v>1832</v>
      </c>
      <c r="H371" s="79" t="s">
        <v>1829</v>
      </c>
      <c r="I371" s="103" t="s">
        <v>863</v>
      </c>
      <c r="J371" s="103" t="s">
        <v>935</v>
      </c>
      <c r="K371" s="103" t="s">
        <v>834</v>
      </c>
      <c r="L371" s="105">
        <v>8.5</v>
      </c>
      <c r="N371" s="103" t="s">
        <v>840</v>
      </c>
      <c r="O371" s="111" t="s">
        <v>572</v>
      </c>
      <c r="P371" s="79">
        <v>2001</v>
      </c>
      <c r="Q371" s="103">
        <v>1</v>
      </c>
      <c r="R371" s="103">
        <v>8.5</v>
      </c>
      <c r="T371" s="103">
        <v>2299.63315583333</v>
      </c>
      <c r="U371" s="103">
        <v>19546.881824583306</v>
      </c>
      <c r="W371" s="103">
        <v>133.93318359086501</v>
      </c>
      <c r="X371" s="103">
        <v>73.071113827718094</v>
      </c>
      <c r="Z371" s="103">
        <v>35827.784399363853</v>
      </c>
      <c r="AB371" s="103">
        <v>1796.8959123110001</v>
      </c>
      <c r="AC371" s="111">
        <v>19.938708833326633</v>
      </c>
      <c r="AD371" s="103" t="s">
        <v>1844</v>
      </c>
      <c r="AG371" s="122" t="str">
        <f>VLOOKUP(A371,'Article Matrix'!$B$2:$I$84,7,FALSE)</f>
        <v>Latin America &amp; Caribbean</v>
      </c>
      <c r="AH371" s="122" t="str">
        <f>VLOOKUP(A371,'Article Matrix'!$B$2:$I$84,8,FALSE)</f>
        <v>Upper middle income</v>
      </c>
      <c r="AI371" s="103" t="str">
        <f t="shared" si="10"/>
        <v>Upper Middle Income</v>
      </c>
      <c r="AJ371" s="79" t="str">
        <f t="shared" si="11"/>
        <v>Per Person Protected</v>
      </c>
    </row>
    <row r="372" spans="1:36">
      <c r="A372" s="103" t="s">
        <v>1033</v>
      </c>
      <c r="B372" s="103" t="s">
        <v>1669</v>
      </c>
      <c r="C372" s="103" t="s">
        <v>1035</v>
      </c>
      <c r="D372" s="103">
        <v>2012</v>
      </c>
      <c r="E372" s="79" t="s">
        <v>1034</v>
      </c>
      <c r="F372" s="79" t="s">
        <v>31</v>
      </c>
      <c r="G372" s="79"/>
      <c r="H372" s="79" t="s">
        <v>832</v>
      </c>
      <c r="I372" s="79" t="s">
        <v>868</v>
      </c>
      <c r="J372" s="103" t="s">
        <v>1174</v>
      </c>
      <c r="K372" s="103" t="s">
        <v>834</v>
      </c>
      <c r="L372" s="78">
        <v>12.32</v>
      </c>
      <c r="N372" s="103" t="s">
        <v>848</v>
      </c>
      <c r="O372" s="111" t="s">
        <v>572</v>
      </c>
      <c r="P372" s="79">
        <v>2010</v>
      </c>
      <c r="Q372" s="103">
        <v>1</v>
      </c>
      <c r="R372" s="103">
        <v>12.32</v>
      </c>
      <c r="T372" s="103">
        <v>1.7592267105871799</v>
      </c>
      <c r="U372" s="79">
        <v>21.673673074434056</v>
      </c>
      <c r="W372" s="103">
        <v>141.272723602556</v>
      </c>
      <c r="X372" s="103">
        <v>119.662260364039</v>
      </c>
      <c r="Z372" s="103">
        <v>25.587840446785066</v>
      </c>
      <c r="AB372" s="103">
        <v>1.9530686111248701</v>
      </c>
      <c r="AC372" s="111">
        <v>13.101352559267104</v>
      </c>
      <c r="AD372" s="103" t="s">
        <v>1835</v>
      </c>
      <c r="AG372" s="122" t="str">
        <f>VLOOKUP(A372,'Article Matrix'!$B$2:$I$84,7,FALSE)</f>
        <v>Latin America &amp; Caribbean</v>
      </c>
      <c r="AH372" s="122" t="str">
        <f>VLOOKUP(A372,'Article Matrix'!$B$2:$I$84,8,FALSE)</f>
        <v>Upper middle income</v>
      </c>
      <c r="AI372" s="103" t="str">
        <f t="shared" si="10"/>
        <v>Upper Middle Income</v>
      </c>
      <c r="AJ372" s="79" t="str">
        <f t="shared" si="11"/>
        <v>Per Person</v>
      </c>
    </row>
    <row r="373" spans="1:36">
      <c r="A373" s="103" t="s">
        <v>1033</v>
      </c>
      <c r="B373" s="103" t="s">
        <v>1670</v>
      </c>
      <c r="C373" s="103" t="s">
        <v>1035</v>
      </c>
      <c r="D373" s="103">
        <v>2012</v>
      </c>
      <c r="E373" s="79" t="s">
        <v>1034</v>
      </c>
      <c r="F373" s="79" t="s">
        <v>31</v>
      </c>
      <c r="G373" s="79"/>
      <c r="H373" s="79" t="s">
        <v>832</v>
      </c>
      <c r="I373" s="79" t="s">
        <v>868</v>
      </c>
      <c r="J373" s="103" t="s">
        <v>1175</v>
      </c>
      <c r="K373" s="103" t="s">
        <v>834</v>
      </c>
      <c r="L373" s="78">
        <v>12.33</v>
      </c>
      <c r="N373" s="103" t="s">
        <v>848</v>
      </c>
      <c r="O373" s="111" t="s">
        <v>572</v>
      </c>
      <c r="P373" s="79">
        <v>2010</v>
      </c>
      <c r="Q373" s="103">
        <v>1</v>
      </c>
      <c r="R373" s="103">
        <v>12.33</v>
      </c>
      <c r="T373" s="103">
        <v>1.7592267105871799</v>
      </c>
      <c r="U373" s="79">
        <v>21.691265341539928</v>
      </c>
      <c r="W373" s="103">
        <v>141.272723602556</v>
      </c>
      <c r="X373" s="103">
        <v>119.662260364039</v>
      </c>
      <c r="Z373" s="103">
        <v>25.608609797797069</v>
      </c>
      <c r="AB373" s="103">
        <v>1.9530686111248701</v>
      </c>
      <c r="AC373" s="111">
        <v>13.11198677400677</v>
      </c>
      <c r="AD373" s="103" t="s">
        <v>1835</v>
      </c>
      <c r="AG373" s="122" t="str">
        <f>VLOOKUP(A373,'Article Matrix'!$B$2:$I$84,7,FALSE)</f>
        <v>Latin America &amp; Caribbean</v>
      </c>
      <c r="AH373" s="122" t="str">
        <f>VLOOKUP(A373,'Article Matrix'!$B$2:$I$84,8,FALSE)</f>
        <v>Upper middle income</v>
      </c>
      <c r="AI373" s="103" t="str">
        <f t="shared" si="10"/>
        <v>Upper Middle Income</v>
      </c>
      <c r="AJ373" s="79" t="str">
        <f t="shared" si="11"/>
        <v>Per Person</v>
      </c>
    </row>
    <row r="374" spans="1:36">
      <c r="A374" s="103" t="s">
        <v>1078</v>
      </c>
      <c r="B374" s="103" t="s">
        <v>1755</v>
      </c>
      <c r="C374" s="103" t="s">
        <v>1080</v>
      </c>
      <c r="D374" s="103">
        <v>2013</v>
      </c>
      <c r="E374" s="79" t="s">
        <v>1079</v>
      </c>
      <c r="F374" s="79" t="s">
        <v>857</v>
      </c>
      <c r="G374" s="79" t="s">
        <v>1833</v>
      </c>
      <c r="H374" s="79" t="s">
        <v>832</v>
      </c>
      <c r="I374" s="79" t="s">
        <v>868</v>
      </c>
      <c r="J374" s="103" t="s">
        <v>1286</v>
      </c>
      <c r="K374" s="103" t="s">
        <v>834</v>
      </c>
      <c r="L374" s="78">
        <v>7.8</v>
      </c>
      <c r="N374" s="103" t="s">
        <v>848</v>
      </c>
      <c r="O374" s="111" t="s">
        <v>572</v>
      </c>
      <c r="P374" s="79">
        <v>2007</v>
      </c>
      <c r="Q374" s="103">
        <v>1</v>
      </c>
      <c r="R374" s="103">
        <v>7.8</v>
      </c>
      <c r="T374" s="103" t="e">
        <v>#N/A</v>
      </c>
      <c r="U374" s="79" t="e">
        <v>#N/A</v>
      </c>
      <c r="W374" s="103" t="e">
        <v>#N/A</v>
      </c>
      <c r="X374" s="103" t="e">
        <v>#N/A</v>
      </c>
      <c r="Y374" s="103" t="s">
        <v>599</v>
      </c>
      <c r="Z374" s="103" t="e">
        <v>#N/A</v>
      </c>
      <c r="AB374" s="103" t="e">
        <v>#N/A</v>
      </c>
      <c r="AC374" s="111">
        <v>13.124775442797697</v>
      </c>
      <c r="AD374" s="103" t="s">
        <v>1835</v>
      </c>
      <c r="AG374" s="122" t="str">
        <f>VLOOKUP(A374,'Article Matrix'!$B$2:$I$84,7,FALSE)</f>
        <v>Multiple</v>
      </c>
      <c r="AH374" s="122" t="str">
        <f>VLOOKUP(A374,'Article Matrix'!$B$2:$I$84,8,FALSE)</f>
        <v>Multiple</v>
      </c>
      <c r="AI374" s="103" t="str">
        <f t="shared" si="10"/>
        <v>Multiple</v>
      </c>
      <c r="AJ374" s="79" t="str">
        <f t="shared" si="11"/>
        <v>Per Person</v>
      </c>
    </row>
    <row r="375" spans="1:36">
      <c r="A375" s="103" t="s">
        <v>1021</v>
      </c>
      <c r="B375" s="103" t="s">
        <v>1787</v>
      </c>
      <c r="C375" s="103" t="s">
        <v>1023</v>
      </c>
      <c r="D375" s="103">
        <v>2014</v>
      </c>
      <c r="E375" s="79" t="s">
        <v>1022</v>
      </c>
      <c r="F375" s="79" t="s">
        <v>349</v>
      </c>
      <c r="G375" s="103" t="s">
        <v>1832</v>
      </c>
      <c r="H375" s="79" t="s">
        <v>1829</v>
      </c>
      <c r="I375" s="103" t="s">
        <v>863</v>
      </c>
      <c r="J375" s="103" t="s">
        <v>1142</v>
      </c>
      <c r="K375" s="103" t="s">
        <v>851</v>
      </c>
      <c r="L375" s="105">
        <v>8.52</v>
      </c>
      <c r="N375" s="103" t="s">
        <v>837</v>
      </c>
      <c r="O375" s="111" t="s">
        <v>572</v>
      </c>
      <c r="P375" s="79">
        <v>2012</v>
      </c>
      <c r="Q375" s="103">
        <v>1</v>
      </c>
      <c r="R375" s="103">
        <v>8.52</v>
      </c>
      <c r="T375" s="103">
        <v>84.529601757352907</v>
      </c>
      <c r="U375" s="79">
        <v>720.19220697264677</v>
      </c>
      <c r="W375" s="103">
        <v>224.602657227321</v>
      </c>
      <c r="X375" s="103">
        <v>205.344625397953</v>
      </c>
      <c r="Z375" s="103">
        <v>787.73468303338279</v>
      </c>
      <c r="AB375" s="103">
        <v>84.529601757352907</v>
      </c>
      <c r="AC375" s="111">
        <v>9.3190393265381832</v>
      </c>
      <c r="AD375" s="103" t="s">
        <v>1845</v>
      </c>
      <c r="AF375" s="77"/>
      <c r="AG375" s="122" t="str">
        <f>VLOOKUP(A375,'Article Matrix'!$B$2:$I$84,7,FALSE)</f>
        <v>Sub-Saharan Africa</v>
      </c>
      <c r="AH375" s="122" t="str">
        <f>VLOOKUP(A375,'Article Matrix'!$B$2:$I$84,8,FALSE)</f>
        <v>Low income</v>
      </c>
      <c r="AI375" s="103" t="str">
        <f t="shared" si="10"/>
        <v>Low Income</v>
      </c>
      <c r="AJ375" s="79" t="str">
        <f t="shared" si="11"/>
        <v>Per Net Distributed</v>
      </c>
    </row>
    <row r="376" spans="1:36">
      <c r="A376" s="103" t="s">
        <v>1033</v>
      </c>
      <c r="B376" s="103" t="s">
        <v>1667</v>
      </c>
      <c r="C376" s="103" t="s">
        <v>1035</v>
      </c>
      <c r="D376" s="103">
        <v>2012</v>
      </c>
      <c r="E376" s="79" t="s">
        <v>1034</v>
      </c>
      <c r="F376" s="79" t="s">
        <v>31</v>
      </c>
      <c r="G376" s="79"/>
      <c r="H376" s="79" t="s">
        <v>832</v>
      </c>
      <c r="I376" s="79" t="s">
        <v>867</v>
      </c>
      <c r="J376" s="103" t="s">
        <v>1171</v>
      </c>
      <c r="K376" s="103" t="s">
        <v>834</v>
      </c>
      <c r="L376" s="78">
        <v>12.77</v>
      </c>
      <c r="N376" s="103" t="s">
        <v>848</v>
      </c>
      <c r="O376" s="111" t="s">
        <v>572</v>
      </c>
      <c r="P376" s="79">
        <v>2010</v>
      </c>
      <c r="Q376" s="103">
        <v>1</v>
      </c>
      <c r="R376" s="103">
        <v>12.77</v>
      </c>
      <c r="T376" s="103">
        <v>1.7592267105871799</v>
      </c>
      <c r="U376" s="79">
        <v>22.465325094198288</v>
      </c>
      <c r="W376" s="103">
        <v>141.272723602556</v>
      </c>
      <c r="X376" s="103">
        <v>119.662260364039</v>
      </c>
      <c r="Z376" s="103">
        <v>26.522461242325107</v>
      </c>
      <c r="AB376" s="103">
        <v>1.9530686111248701</v>
      </c>
      <c r="AC376" s="111">
        <v>13.579892222552024</v>
      </c>
      <c r="AD376" s="103" t="s">
        <v>1835</v>
      </c>
      <c r="AG376" s="122" t="str">
        <f>VLOOKUP(A376,'Article Matrix'!$B$2:$I$84,7,FALSE)</f>
        <v>Latin America &amp; Caribbean</v>
      </c>
      <c r="AH376" s="122" t="str">
        <f>VLOOKUP(A376,'Article Matrix'!$B$2:$I$84,8,FALSE)</f>
        <v>Upper middle income</v>
      </c>
      <c r="AI376" s="103" t="str">
        <f t="shared" si="10"/>
        <v>Upper Middle Income</v>
      </c>
      <c r="AJ376" s="79" t="str">
        <f t="shared" si="11"/>
        <v>Per Person</v>
      </c>
    </row>
    <row r="377" spans="1:36">
      <c r="A377" s="103" t="s">
        <v>778</v>
      </c>
      <c r="B377" s="103" t="s">
        <v>1523</v>
      </c>
      <c r="C377" s="103" t="s">
        <v>727</v>
      </c>
      <c r="D377" s="103">
        <v>2009</v>
      </c>
      <c r="E377" s="79" t="s">
        <v>683</v>
      </c>
      <c r="F377" s="103" t="s">
        <v>244</v>
      </c>
      <c r="G377" s="103" t="s">
        <v>1832</v>
      </c>
      <c r="H377" s="79" t="s">
        <v>1829</v>
      </c>
      <c r="I377" s="103" t="s">
        <v>863</v>
      </c>
      <c r="J377" s="103" t="s">
        <v>861</v>
      </c>
      <c r="K377" s="103" t="s">
        <v>834</v>
      </c>
      <c r="L377" s="105">
        <v>9.52</v>
      </c>
      <c r="N377" s="103" t="s">
        <v>837</v>
      </c>
      <c r="O377" s="111" t="s">
        <v>572</v>
      </c>
      <c r="P377" s="79">
        <v>2005</v>
      </c>
      <c r="Q377" s="103">
        <v>1</v>
      </c>
      <c r="R377" s="103">
        <v>9.52</v>
      </c>
      <c r="T377" s="103">
        <v>527.46814284000004</v>
      </c>
      <c r="U377" s="103">
        <v>5021.4967198368004</v>
      </c>
      <c r="W377" s="103">
        <v>136.62532253500001</v>
      </c>
      <c r="X377" s="103">
        <v>96.998394277789998</v>
      </c>
      <c r="Z377" s="103">
        <v>7072.9377951490214</v>
      </c>
      <c r="AB377" s="103">
        <v>510.52713590196998</v>
      </c>
      <c r="AC377" s="102">
        <v>13.854185796907664</v>
      </c>
      <c r="AD377" s="103" t="s">
        <v>1845</v>
      </c>
      <c r="AG377" s="122" t="str">
        <f>VLOOKUP(A377,'Article Matrix'!$B$2:$I$84,7,FALSE)</f>
        <v>Sub-Saharan Africa</v>
      </c>
      <c r="AH377" s="122" t="str">
        <f>VLOOKUP(A377,'Article Matrix'!$B$2:$I$84,8,FALSE)</f>
        <v>Low income</v>
      </c>
      <c r="AI377" s="103" t="str">
        <f t="shared" si="10"/>
        <v>Low Income</v>
      </c>
      <c r="AJ377" s="79" t="str">
        <f t="shared" si="11"/>
        <v>Per Net Distributed</v>
      </c>
    </row>
    <row r="378" spans="1:36">
      <c r="A378" s="103" t="s">
        <v>806</v>
      </c>
      <c r="B378" s="103" t="s">
        <v>1450</v>
      </c>
      <c r="C378" s="103" t="s">
        <v>751</v>
      </c>
      <c r="D378" s="103">
        <v>2003</v>
      </c>
      <c r="E378" s="79" t="s">
        <v>710</v>
      </c>
      <c r="F378" s="103" t="s">
        <v>526</v>
      </c>
      <c r="H378" s="103" t="s">
        <v>1264</v>
      </c>
      <c r="I378" s="103" t="s">
        <v>1283</v>
      </c>
      <c r="J378" s="103" t="s">
        <v>918</v>
      </c>
      <c r="K378" s="103" t="s">
        <v>834</v>
      </c>
      <c r="L378" s="105">
        <v>304.70999999999998</v>
      </c>
      <c r="N378" s="103" t="s">
        <v>848</v>
      </c>
      <c r="O378" s="111" t="s">
        <v>526</v>
      </c>
      <c r="P378" s="79">
        <v>2000</v>
      </c>
      <c r="Q378" s="103">
        <v>40.111803333333299</v>
      </c>
      <c r="R378" s="103">
        <v>7.5965171016577804</v>
      </c>
      <c r="T378" s="103">
        <v>40.111803333333299</v>
      </c>
      <c r="U378" s="103">
        <v>304.70999999999998</v>
      </c>
      <c r="W378" s="103">
        <v>123.556765594608</v>
      </c>
      <c r="X378" s="103">
        <v>87.951484883617198</v>
      </c>
      <c r="Z378" s="103">
        <v>428.06533731809577</v>
      </c>
      <c r="AB378" s="103">
        <v>31.0830916666667</v>
      </c>
      <c r="AC378" s="111">
        <v>13.771646073969862</v>
      </c>
      <c r="AD378" s="103" t="s">
        <v>1835</v>
      </c>
      <c r="AG378" s="122" t="str">
        <f>VLOOKUP(A378,'Article Matrix'!$B$2:$I$84,7,FALSE)</f>
        <v>East Asia &amp; Pacific</v>
      </c>
      <c r="AH378" s="122" t="str">
        <f>VLOOKUP(A378,'Article Matrix'!$B$2:$I$84,8,FALSE)</f>
        <v>Upper middle income</v>
      </c>
      <c r="AI378" s="103" t="str">
        <f t="shared" si="10"/>
        <v>Upper Middle Income</v>
      </c>
      <c r="AJ378" s="79" t="str">
        <f t="shared" si="11"/>
        <v>Per Person</v>
      </c>
    </row>
    <row r="379" spans="1:36">
      <c r="A379" s="103" t="s">
        <v>815</v>
      </c>
      <c r="B379" s="103" t="s">
        <v>1485</v>
      </c>
      <c r="C379" s="103" t="s">
        <v>743</v>
      </c>
      <c r="D379" s="103">
        <v>2001</v>
      </c>
      <c r="E379" s="79" t="s">
        <v>719</v>
      </c>
      <c r="F379" s="103" t="s">
        <v>494</v>
      </c>
      <c r="G379" s="103" t="s">
        <v>1832</v>
      </c>
      <c r="H379" s="79" t="s">
        <v>1829</v>
      </c>
      <c r="I379" s="103" t="s">
        <v>863</v>
      </c>
      <c r="J379" s="103" t="s">
        <v>930</v>
      </c>
      <c r="K379" s="103" t="s">
        <v>834</v>
      </c>
      <c r="L379" s="105">
        <v>10.11</v>
      </c>
      <c r="N379" s="103" t="s">
        <v>837</v>
      </c>
      <c r="O379" s="111" t="s">
        <v>572</v>
      </c>
      <c r="P379" s="79">
        <v>1999</v>
      </c>
      <c r="Q379" s="103">
        <v>1</v>
      </c>
      <c r="R379" s="103">
        <v>10.11</v>
      </c>
      <c r="T379" s="103">
        <v>6.1094841666666699</v>
      </c>
      <c r="U379" s="103">
        <v>61.766884925000028</v>
      </c>
      <c r="W379" s="103">
        <v>154.94821944281301</v>
      </c>
      <c r="X379" s="103">
        <v>70.483692467938297</v>
      </c>
      <c r="Z379" s="103">
        <v>135.78557684121614</v>
      </c>
      <c r="AB379" s="103">
        <v>8.2099686265933105</v>
      </c>
      <c r="AC379" s="111">
        <v>16.539110320274116</v>
      </c>
      <c r="AD379" s="103" t="s">
        <v>1845</v>
      </c>
      <c r="AG379" s="122" t="str">
        <f>VLOOKUP(A379,'Article Matrix'!$B$2:$I$84,7,FALSE)</f>
        <v>Sub-Saharan Africa</v>
      </c>
      <c r="AH379" s="122" t="str">
        <f>VLOOKUP(A379,'Article Matrix'!$B$2:$I$84,8,FALSE)</f>
        <v>Upper middle income</v>
      </c>
      <c r="AI379" s="103" t="str">
        <f t="shared" si="10"/>
        <v>Upper Middle Income</v>
      </c>
      <c r="AJ379" s="79" t="str">
        <f t="shared" si="11"/>
        <v>Per Net Distributed</v>
      </c>
    </row>
    <row r="380" spans="1:36">
      <c r="A380" s="103" t="s">
        <v>775</v>
      </c>
      <c r="B380" s="103" t="s">
        <v>1368</v>
      </c>
      <c r="C380" s="103" t="s">
        <v>723</v>
      </c>
      <c r="D380" s="103">
        <v>2010</v>
      </c>
      <c r="E380" s="79" t="s">
        <v>680</v>
      </c>
      <c r="F380" s="103" t="s">
        <v>42</v>
      </c>
      <c r="G380" s="103" t="s">
        <v>1833</v>
      </c>
      <c r="H380" s="103" t="s">
        <v>850</v>
      </c>
      <c r="I380" s="103" t="s">
        <v>1309</v>
      </c>
      <c r="J380" s="103" t="s">
        <v>853</v>
      </c>
      <c r="K380" s="103" t="s">
        <v>851</v>
      </c>
      <c r="L380" s="105">
        <v>13.16</v>
      </c>
      <c r="N380" s="103" t="s">
        <v>843</v>
      </c>
      <c r="O380" s="111" t="s">
        <v>572</v>
      </c>
      <c r="P380" s="79">
        <v>2008</v>
      </c>
      <c r="Q380" s="103">
        <v>1</v>
      </c>
      <c r="R380" s="103">
        <v>13.16</v>
      </c>
      <c r="T380" s="103">
        <v>1.05785833333333</v>
      </c>
      <c r="U380" s="103">
        <v>13.921415666666624</v>
      </c>
      <c r="W380" s="103">
        <v>224.242068249619</v>
      </c>
      <c r="X380" s="103">
        <v>122.81939354868599</v>
      </c>
      <c r="Z380" s="103">
        <v>25.41754157757255</v>
      </c>
      <c r="AB380" s="103">
        <v>1.7958166666666699</v>
      </c>
      <c r="AC380" s="102">
        <v>14.15375079726355</v>
      </c>
      <c r="AD380" s="103" t="s">
        <v>1842</v>
      </c>
      <c r="AG380" s="122" t="str">
        <f>VLOOKUP(A380,'Article Matrix'!$B$2:$I$84,7,FALSE)</f>
        <v>Sub-Saharan Africa</v>
      </c>
      <c r="AH380" s="122" t="str">
        <f>VLOOKUP(A380,'Article Matrix'!$B$2:$I$84,8,FALSE)</f>
        <v>Lower middle income</v>
      </c>
      <c r="AI380" s="103" t="str">
        <f t="shared" si="10"/>
        <v>Lower Middle Income</v>
      </c>
      <c r="AJ380" s="79" t="str">
        <f t="shared" si="11"/>
        <v>Per Person Treated (All)</v>
      </c>
    </row>
    <row r="381" spans="1:36">
      <c r="A381" s="103" t="s">
        <v>796</v>
      </c>
      <c r="B381" s="103" t="s">
        <v>1397</v>
      </c>
      <c r="C381" s="103" t="s">
        <v>737</v>
      </c>
      <c r="D381" s="103">
        <v>2006</v>
      </c>
      <c r="E381" s="79" t="s">
        <v>700</v>
      </c>
      <c r="F381" s="103" t="s">
        <v>524</v>
      </c>
      <c r="H381" s="103" t="s">
        <v>950</v>
      </c>
      <c r="I381" s="103" t="s">
        <v>1298</v>
      </c>
      <c r="J381" s="103" t="s">
        <v>902</v>
      </c>
      <c r="K381" s="103" t="s">
        <v>834</v>
      </c>
      <c r="L381" s="105">
        <v>9.7899999999999991</v>
      </c>
      <c r="N381" s="103" t="s">
        <v>846</v>
      </c>
      <c r="O381" s="111" t="s">
        <v>572</v>
      </c>
      <c r="P381" s="79">
        <v>2005</v>
      </c>
      <c r="Q381" s="103">
        <v>1</v>
      </c>
      <c r="R381" s="103">
        <v>9.7899999999999991</v>
      </c>
      <c r="T381" s="103">
        <v>1128.9341791619199</v>
      </c>
      <c r="U381" s="103">
        <v>11052.265613995196</v>
      </c>
      <c r="W381" s="103">
        <v>197.07182063634701</v>
      </c>
      <c r="X381" s="103">
        <v>95.206749465219204</v>
      </c>
      <c r="Z381" s="103">
        <v>22877.47579810215</v>
      </c>
      <c r="AB381" s="103">
        <v>1583.00278737484</v>
      </c>
      <c r="AC381" s="111">
        <v>14.451949156729427</v>
      </c>
      <c r="AD381" s="103" t="s">
        <v>1848</v>
      </c>
      <c r="AG381" s="122" t="str">
        <f>VLOOKUP(A381,'Article Matrix'!$B$2:$I$84,7,FALSE)</f>
        <v>Sub-Saharan Africa</v>
      </c>
      <c r="AH381" s="122" t="str">
        <f>VLOOKUP(A381,'Article Matrix'!$B$2:$I$84,8,FALSE)</f>
        <v>Low income</v>
      </c>
      <c r="AI381" s="103" t="str">
        <f t="shared" si="10"/>
        <v>Low Income</v>
      </c>
      <c r="AJ381" s="79" t="str">
        <f t="shared" si="11"/>
        <v>Per Patient Treated</v>
      </c>
    </row>
    <row r="382" spans="1:36">
      <c r="A382" s="103" t="s">
        <v>796</v>
      </c>
      <c r="B382" s="103" t="s">
        <v>1396</v>
      </c>
      <c r="C382" s="103" t="s">
        <v>737</v>
      </c>
      <c r="D382" s="103">
        <v>2006</v>
      </c>
      <c r="E382" s="79" t="s">
        <v>700</v>
      </c>
      <c r="F382" s="103" t="s">
        <v>524</v>
      </c>
      <c r="H382" s="103" t="s">
        <v>950</v>
      </c>
      <c r="I382" s="103" t="s">
        <v>1298</v>
      </c>
      <c r="J382" s="103" t="s">
        <v>901</v>
      </c>
      <c r="K382" s="103" t="s">
        <v>834</v>
      </c>
      <c r="L382" s="105">
        <v>10.15</v>
      </c>
      <c r="N382" s="103" t="s">
        <v>846</v>
      </c>
      <c r="O382" s="111" t="s">
        <v>572</v>
      </c>
      <c r="P382" s="79">
        <v>2005</v>
      </c>
      <c r="Q382" s="103">
        <v>1</v>
      </c>
      <c r="R382" s="103">
        <v>10.15</v>
      </c>
      <c r="T382" s="103">
        <v>1128.9341791619199</v>
      </c>
      <c r="U382" s="103">
        <v>11458.681918493488</v>
      </c>
      <c r="W382" s="103">
        <v>197.07182063634701</v>
      </c>
      <c r="X382" s="103">
        <v>95.206749465219204</v>
      </c>
      <c r="Z382" s="103">
        <v>23718.731292210097</v>
      </c>
      <c r="AB382" s="103">
        <v>1583.00278737484</v>
      </c>
      <c r="AC382" s="111">
        <v>14.983379360654107</v>
      </c>
      <c r="AD382" s="103" t="s">
        <v>1848</v>
      </c>
      <c r="AG382" s="122" t="str">
        <f>VLOOKUP(A382,'Article Matrix'!$B$2:$I$84,7,FALSE)</f>
        <v>Sub-Saharan Africa</v>
      </c>
      <c r="AH382" s="122" t="str">
        <f>VLOOKUP(A382,'Article Matrix'!$B$2:$I$84,8,FALSE)</f>
        <v>Low income</v>
      </c>
      <c r="AI382" s="103" t="str">
        <f t="shared" si="10"/>
        <v>Low Income</v>
      </c>
      <c r="AJ382" s="79" t="str">
        <f t="shared" si="11"/>
        <v>Per Patient Treated</v>
      </c>
    </row>
    <row r="383" spans="1:36">
      <c r="A383" s="103" t="s">
        <v>798</v>
      </c>
      <c r="B383" s="103" t="s">
        <v>1402</v>
      </c>
      <c r="C383" s="103" t="s">
        <v>744</v>
      </c>
      <c r="D383" s="103">
        <v>2006</v>
      </c>
      <c r="E383" s="79" t="s">
        <v>702</v>
      </c>
      <c r="F383" s="103" t="s">
        <v>510</v>
      </c>
      <c r="G383" s="103" t="s">
        <v>1833</v>
      </c>
      <c r="H383" s="103" t="s">
        <v>1264</v>
      </c>
      <c r="I383" s="103" t="s">
        <v>1283</v>
      </c>
      <c r="J383" s="103" t="s">
        <v>905</v>
      </c>
      <c r="K383" s="103" t="s">
        <v>834</v>
      </c>
      <c r="L383" s="105">
        <v>5</v>
      </c>
      <c r="N383" s="103" t="s">
        <v>848</v>
      </c>
      <c r="O383" s="111" t="s">
        <v>966</v>
      </c>
      <c r="P383" s="79">
        <v>2004</v>
      </c>
      <c r="Q383" s="103">
        <v>0.805365</v>
      </c>
      <c r="R383" s="103">
        <v>6.2083651512047329</v>
      </c>
      <c r="T383" s="103">
        <v>2.5790500000000001</v>
      </c>
      <c r="U383" s="103">
        <v>16.011684143214566</v>
      </c>
      <c r="W383" s="103">
        <v>279.65287928785</v>
      </c>
      <c r="X383" s="103">
        <v>84.996661348102705</v>
      </c>
      <c r="Z383" s="103">
        <v>52.681052430508394</v>
      </c>
      <c r="AB383" s="103">
        <v>3.5729583333333301</v>
      </c>
      <c r="AC383" s="111">
        <v>14.744379171463921</v>
      </c>
      <c r="AD383" s="103" t="s">
        <v>1835</v>
      </c>
      <c r="AG383" s="122" t="str">
        <f>VLOOKUP(A383,'Article Matrix'!$B$2:$I$84,7,FALSE)</f>
        <v>Sub-Saharan Africa</v>
      </c>
      <c r="AH383" s="122" t="str">
        <f>VLOOKUP(A383,'Article Matrix'!$B$2:$I$84,8,FALSE)</f>
        <v>Lower middle income</v>
      </c>
      <c r="AI383" s="103" t="str">
        <f t="shared" si="10"/>
        <v>Lower Middle Income</v>
      </c>
      <c r="AJ383" s="79" t="str">
        <f t="shared" si="11"/>
        <v>Per Person</v>
      </c>
    </row>
    <row r="384" spans="1:36">
      <c r="A384" s="103" t="s">
        <v>790</v>
      </c>
      <c r="B384" s="103" t="s">
        <v>1358</v>
      </c>
      <c r="C384" s="103" t="s">
        <v>739</v>
      </c>
      <c r="D384" s="103">
        <v>2008</v>
      </c>
      <c r="E384" s="79" t="s">
        <v>694</v>
      </c>
      <c r="F384" s="103" t="s">
        <v>221</v>
      </c>
      <c r="G384" s="103" t="s">
        <v>1833</v>
      </c>
      <c r="H384" s="103" t="s">
        <v>950</v>
      </c>
      <c r="I384" s="103" t="s">
        <v>1298</v>
      </c>
      <c r="J384" s="103" t="s">
        <v>888</v>
      </c>
      <c r="K384" s="103" t="s">
        <v>834</v>
      </c>
      <c r="L384" s="105">
        <v>11.28</v>
      </c>
      <c r="N384" s="103" t="s">
        <v>846</v>
      </c>
      <c r="O384" s="111" t="s">
        <v>572</v>
      </c>
      <c r="P384" s="79">
        <v>2005</v>
      </c>
      <c r="Q384" s="103">
        <v>1</v>
      </c>
      <c r="R384" s="103">
        <v>11.28</v>
      </c>
      <c r="T384" s="103">
        <v>4092.5</v>
      </c>
      <c r="U384" s="103">
        <v>46163.399999999994</v>
      </c>
      <c r="W384" s="103">
        <v>160.22661479273</v>
      </c>
      <c r="X384" s="103">
        <v>94.029807673230295</v>
      </c>
      <c r="Z384" s="103">
        <v>78662.346465997063</v>
      </c>
      <c r="AB384" s="103">
        <v>4033</v>
      </c>
      <c r="AC384" s="111">
        <v>19.504673063723548</v>
      </c>
      <c r="AD384" s="103" t="s">
        <v>1848</v>
      </c>
      <c r="AG384" s="122" t="str">
        <f>VLOOKUP(A384,'Article Matrix'!$B$2:$I$84,7,FALSE)</f>
        <v>East Asia &amp; Pacific</v>
      </c>
      <c r="AH384" s="122" t="str">
        <f>VLOOKUP(A384,'Article Matrix'!$B$2:$I$84,8,FALSE)</f>
        <v>Low income</v>
      </c>
      <c r="AI384" s="103" t="str">
        <f t="shared" si="10"/>
        <v>Low Income</v>
      </c>
      <c r="AJ384" s="79" t="str">
        <f t="shared" si="11"/>
        <v>Per Patient Treated</v>
      </c>
    </row>
    <row r="385" spans="1:36">
      <c r="A385" s="103" t="s">
        <v>775</v>
      </c>
      <c r="B385" s="103" t="s">
        <v>1374</v>
      </c>
      <c r="C385" s="103" t="s">
        <v>723</v>
      </c>
      <c r="D385" s="103">
        <v>2010</v>
      </c>
      <c r="E385" s="79" t="s">
        <v>680</v>
      </c>
      <c r="F385" s="103" t="s">
        <v>42</v>
      </c>
      <c r="G385" s="103" t="s">
        <v>1833</v>
      </c>
      <c r="H385" s="103" t="s">
        <v>850</v>
      </c>
      <c r="I385" s="103" t="s">
        <v>1309</v>
      </c>
      <c r="J385" s="103" t="s">
        <v>853</v>
      </c>
      <c r="K385" s="113" t="s">
        <v>851</v>
      </c>
      <c r="L385" s="106">
        <v>14.79</v>
      </c>
      <c r="M385" s="93"/>
      <c r="N385" s="103" t="s">
        <v>842</v>
      </c>
      <c r="O385" s="111" t="s">
        <v>572</v>
      </c>
      <c r="P385" s="79">
        <v>2008</v>
      </c>
      <c r="Q385" s="103">
        <v>1</v>
      </c>
      <c r="R385" s="103">
        <v>14.79</v>
      </c>
      <c r="S385" s="113"/>
      <c r="T385" s="103">
        <v>1.05785833333333</v>
      </c>
      <c r="U385" s="103">
        <v>15.64572474999995</v>
      </c>
      <c r="V385" s="113"/>
      <c r="W385" s="103">
        <v>224.242068249619</v>
      </c>
      <c r="X385" s="103">
        <v>122.81939354868599</v>
      </c>
      <c r="Y385" s="113"/>
      <c r="Z385" s="103">
        <v>28.5657629127886</v>
      </c>
      <c r="AA385" s="113"/>
      <c r="AB385" s="103">
        <v>1.7958166666666699</v>
      </c>
      <c r="AC385" s="102">
        <v>15.90683695224376</v>
      </c>
      <c r="AD385" s="103" t="s">
        <v>1841</v>
      </c>
      <c r="AE385" s="113"/>
      <c r="AF385" s="113"/>
      <c r="AG385" s="122" t="str">
        <f>VLOOKUP(A385,'Article Matrix'!$B$2:$I$84,7,FALSE)</f>
        <v>Sub-Saharan Africa</v>
      </c>
      <c r="AH385" s="122" t="str">
        <f>VLOOKUP(A385,'Article Matrix'!$B$2:$I$84,8,FALSE)</f>
        <v>Lower middle income</v>
      </c>
      <c r="AI385" s="103" t="str">
        <f t="shared" si="10"/>
        <v>Lower Middle Income</v>
      </c>
      <c r="AJ385" s="79" t="str">
        <f t="shared" si="11"/>
        <v>Per Person Treated (Compliant)</v>
      </c>
    </row>
    <row r="386" spans="1:36">
      <c r="A386" s="103" t="s">
        <v>779</v>
      </c>
      <c r="B386" s="103" t="s">
        <v>1595</v>
      </c>
      <c r="C386" s="103" t="s">
        <v>729</v>
      </c>
      <c r="D386" s="103">
        <v>2009</v>
      </c>
      <c r="E386" s="79" t="s">
        <v>866</v>
      </c>
      <c r="F386" s="103" t="s">
        <v>568</v>
      </c>
      <c r="H386" s="103" t="s">
        <v>832</v>
      </c>
      <c r="I386" s="103" t="s">
        <v>867</v>
      </c>
      <c r="J386" s="103" t="s">
        <v>1282</v>
      </c>
      <c r="K386" s="103" t="s">
        <v>834</v>
      </c>
      <c r="L386" s="105">
        <v>8.1999999999999993</v>
      </c>
      <c r="N386" s="103" t="s">
        <v>848</v>
      </c>
      <c r="O386" s="111" t="s">
        <v>572</v>
      </c>
      <c r="P386" s="79">
        <v>2005</v>
      </c>
      <c r="Q386" s="103">
        <v>1</v>
      </c>
      <c r="R386" s="103">
        <v>8.1999999999999993</v>
      </c>
      <c r="T386" s="103">
        <v>4.4635033105158701</v>
      </c>
      <c r="U386" s="103">
        <v>36.600727146230135</v>
      </c>
      <c r="W386" s="103">
        <v>189.33530292592201</v>
      </c>
      <c r="X386" s="103">
        <v>84.513394065121304</v>
      </c>
      <c r="Z386" s="103">
        <v>81.99658572700055</v>
      </c>
      <c r="AB386" s="103">
        <v>5.1472526651441299</v>
      </c>
      <c r="AC386" s="102">
        <v>15.93016528647609</v>
      </c>
      <c r="AD386" s="103" t="s">
        <v>1835</v>
      </c>
      <c r="AG386" s="122" t="str">
        <f>VLOOKUP(A386,'Article Matrix'!$B$2:$I$84,7,FALSE)</f>
        <v>Sub-Saharan Africa</v>
      </c>
      <c r="AH386" s="122" t="str">
        <f>VLOOKUP(A386,'Article Matrix'!$B$2:$I$84,8,FALSE)</f>
        <v>Lower middle income</v>
      </c>
      <c r="AI386" s="103" t="str">
        <f t="shared" ref="AI386:AI449" si="12">PROPER(AH386)</f>
        <v>Lower Middle Income</v>
      </c>
      <c r="AJ386" s="79" t="str">
        <f t="shared" ref="AJ386:AJ449" si="13">PROPER(N386)</f>
        <v>Per Person</v>
      </c>
    </row>
    <row r="387" spans="1:36">
      <c r="A387" s="103" t="s">
        <v>818</v>
      </c>
      <c r="B387" s="103" t="s">
        <v>1496</v>
      </c>
      <c r="C387" s="103" t="s">
        <v>760</v>
      </c>
      <c r="D387" s="103">
        <v>2007</v>
      </c>
      <c r="E387" s="79" t="s">
        <v>758</v>
      </c>
      <c r="F387" s="103" t="s">
        <v>475</v>
      </c>
      <c r="G387" s="103" t="s">
        <v>1832</v>
      </c>
      <c r="H387" s="79" t="s">
        <v>1829</v>
      </c>
      <c r="I387" s="103" t="s">
        <v>863</v>
      </c>
      <c r="J387" s="103" t="s">
        <v>933</v>
      </c>
      <c r="K387" s="103" t="s">
        <v>834</v>
      </c>
      <c r="L387" s="105">
        <v>10.34</v>
      </c>
      <c r="N387" s="103" t="s">
        <v>837</v>
      </c>
      <c r="O387" s="111" t="s">
        <v>572</v>
      </c>
      <c r="P387" s="79">
        <v>2005</v>
      </c>
      <c r="Q387" s="103">
        <v>1</v>
      </c>
      <c r="R387" s="103">
        <v>10.34</v>
      </c>
      <c r="T387" s="103">
        <v>527.46814284000004</v>
      </c>
      <c r="U387" s="103">
        <v>5454.0205969655999</v>
      </c>
      <c r="W387" s="103">
        <v>120.095973490285</v>
      </c>
      <c r="X387" s="103">
        <v>98.324063774564394</v>
      </c>
      <c r="Z387" s="103">
        <v>6661.7050585951629</v>
      </c>
      <c r="AB387" s="103">
        <v>510.52713590196998</v>
      </c>
      <c r="AC387" s="111">
        <v>13.048679668761672</v>
      </c>
      <c r="AD387" s="103" t="s">
        <v>1845</v>
      </c>
      <c r="AG387" s="122" t="str">
        <f>VLOOKUP(A387,'Article Matrix'!$B$2:$I$84,7,FALSE)</f>
        <v>Multiple</v>
      </c>
      <c r="AH387" s="122" t="str">
        <f>VLOOKUP(A387,'Article Matrix'!$B$2:$I$84,8,FALSE)</f>
        <v>Multiple</v>
      </c>
      <c r="AI387" s="103" t="str">
        <f t="shared" si="12"/>
        <v>Multiple</v>
      </c>
      <c r="AJ387" s="79" t="str">
        <f t="shared" si="13"/>
        <v>Per Net Distributed</v>
      </c>
    </row>
    <row r="388" spans="1:36">
      <c r="A388" s="103" t="s">
        <v>1033</v>
      </c>
      <c r="B388" s="103" t="s">
        <v>1671</v>
      </c>
      <c r="C388" s="103" t="s">
        <v>1035</v>
      </c>
      <c r="D388" s="103">
        <v>2012</v>
      </c>
      <c r="E388" s="79" t="s">
        <v>1034</v>
      </c>
      <c r="F388" s="79" t="s">
        <v>31</v>
      </c>
      <c r="G388" s="79"/>
      <c r="H388" s="79" t="s">
        <v>832</v>
      </c>
      <c r="I388" s="79" t="s">
        <v>868</v>
      </c>
      <c r="J388" s="103" t="s">
        <v>1176</v>
      </c>
      <c r="K388" s="103" t="s">
        <v>834</v>
      </c>
      <c r="L388" s="78">
        <v>15.26</v>
      </c>
      <c r="N388" s="103" t="s">
        <v>848</v>
      </c>
      <c r="O388" s="111" t="s">
        <v>572</v>
      </c>
      <c r="P388" s="79">
        <v>2010</v>
      </c>
      <c r="Q388" s="103">
        <v>1</v>
      </c>
      <c r="R388" s="103">
        <v>15.26</v>
      </c>
      <c r="T388" s="103">
        <v>1.7592267105871799</v>
      </c>
      <c r="U388" s="79">
        <v>26.845799603560366</v>
      </c>
      <c r="W388" s="103">
        <v>141.272723602556</v>
      </c>
      <c r="X388" s="103">
        <v>119.662260364039</v>
      </c>
      <c r="Z388" s="103">
        <v>31.694029644313321</v>
      </c>
      <c r="AB388" s="103">
        <v>1.9530686111248701</v>
      </c>
      <c r="AC388" s="111">
        <v>16.227811692728572</v>
      </c>
      <c r="AD388" s="103" t="s">
        <v>1835</v>
      </c>
      <c r="AG388" s="122" t="str">
        <f>VLOOKUP(A388,'Article Matrix'!$B$2:$I$84,7,FALSE)</f>
        <v>Latin America &amp; Caribbean</v>
      </c>
      <c r="AH388" s="122" t="str">
        <f>VLOOKUP(A388,'Article Matrix'!$B$2:$I$84,8,FALSE)</f>
        <v>Upper middle income</v>
      </c>
      <c r="AI388" s="103" t="str">
        <f t="shared" si="12"/>
        <v>Upper Middle Income</v>
      </c>
      <c r="AJ388" s="79" t="str">
        <f t="shared" si="13"/>
        <v>Per Person</v>
      </c>
    </row>
    <row r="389" spans="1:36">
      <c r="A389" s="103" t="s">
        <v>1067</v>
      </c>
      <c r="B389" s="103" t="s">
        <v>1721</v>
      </c>
      <c r="C389" s="103" t="s">
        <v>1069</v>
      </c>
      <c r="D389" s="103">
        <v>2013</v>
      </c>
      <c r="E389" s="79" t="s">
        <v>1068</v>
      </c>
      <c r="F389" s="79" t="s">
        <v>45</v>
      </c>
      <c r="G389" s="103" t="s">
        <v>1832</v>
      </c>
      <c r="H389" s="79" t="s">
        <v>1829</v>
      </c>
      <c r="I389" s="103" t="s">
        <v>863</v>
      </c>
      <c r="J389" s="103" t="s">
        <v>1265</v>
      </c>
      <c r="K389" s="103" t="s">
        <v>834</v>
      </c>
      <c r="L389" s="78">
        <v>11.76</v>
      </c>
      <c r="N389" s="103" t="s">
        <v>837</v>
      </c>
      <c r="O389" s="111" t="s">
        <v>572</v>
      </c>
      <c r="P389" s="79">
        <v>2012</v>
      </c>
      <c r="Q389" s="103">
        <v>1</v>
      </c>
      <c r="R389" s="103">
        <v>11.76</v>
      </c>
      <c r="T389" s="103">
        <v>20828</v>
      </c>
      <c r="U389" s="79">
        <v>244937.28</v>
      </c>
      <c r="W389" s="103">
        <v>216.05085005530401</v>
      </c>
      <c r="X389" s="103">
        <v>198.04060913705601</v>
      </c>
      <c r="Z389" s="103">
        <v>267212.40550018178</v>
      </c>
      <c r="AB389" s="103">
        <v>20828</v>
      </c>
      <c r="AC389" s="111">
        <v>12.829479810840301</v>
      </c>
      <c r="AD389" s="103" t="s">
        <v>1845</v>
      </c>
      <c r="AG389" s="122" t="str">
        <f>VLOOKUP(A389,'Article Matrix'!$B$2:$I$84,7,FALSE)</f>
        <v>East Asia &amp; Pacific</v>
      </c>
      <c r="AH389" s="122" t="str">
        <f>VLOOKUP(A389,'Article Matrix'!$B$2:$I$84,8,FALSE)</f>
        <v>Lower middle income</v>
      </c>
      <c r="AI389" s="103" t="str">
        <f t="shared" si="12"/>
        <v>Lower Middle Income</v>
      </c>
      <c r="AJ389" s="79" t="str">
        <f t="shared" si="13"/>
        <v>Per Net Distributed</v>
      </c>
    </row>
    <row r="390" spans="1:36">
      <c r="A390" s="103" t="s">
        <v>796</v>
      </c>
      <c r="B390" s="103" t="s">
        <v>1395</v>
      </c>
      <c r="C390" s="103" t="s">
        <v>737</v>
      </c>
      <c r="D390" s="103">
        <v>2006</v>
      </c>
      <c r="E390" s="79" t="s">
        <v>700</v>
      </c>
      <c r="F390" s="103" t="s">
        <v>524</v>
      </c>
      <c r="H390" s="103" t="s">
        <v>950</v>
      </c>
      <c r="I390" s="103" t="s">
        <v>1298</v>
      </c>
      <c r="J390" s="103" t="s">
        <v>900</v>
      </c>
      <c r="K390" s="103" t="s">
        <v>834</v>
      </c>
      <c r="L390" s="105">
        <v>11.31</v>
      </c>
      <c r="N390" s="103" t="s">
        <v>846</v>
      </c>
      <c r="O390" s="111" t="s">
        <v>572</v>
      </c>
      <c r="P390" s="79">
        <v>2005</v>
      </c>
      <c r="Q390" s="103">
        <v>1</v>
      </c>
      <c r="R390" s="103">
        <v>11.31</v>
      </c>
      <c r="T390" s="103">
        <v>1128.9341791619199</v>
      </c>
      <c r="U390" s="103">
        <v>12768.245566321315</v>
      </c>
      <c r="W390" s="103">
        <v>197.07182063634701</v>
      </c>
      <c r="X390" s="103">
        <v>95.206749465219204</v>
      </c>
      <c r="Z390" s="103">
        <v>26429.443439891249</v>
      </c>
      <c r="AB390" s="103">
        <v>1583.00278737484</v>
      </c>
      <c r="AC390" s="111">
        <v>16.695765573300289</v>
      </c>
      <c r="AD390" s="103" t="s">
        <v>1848</v>
      </c>
      <c r="AG390" s="122" t="str">
        <f>VLOOKUP(A390,'Article Matrix'!$B$2:$I$84,7,FALSE)</f>
        <v>Sub-Saharan Africa</v>
      </c>
      <c r="AH390" s="122" t="str">
        <f>VLOOKUP(A390,'Article Matrix'!$B$2:$I$84,8,FALSE)</f>
        <v>Low income</v>
      </c>
      <c r="AI390" s="103" t="str">
        <f t="shared" si="12"/>
        <v>Low Income</v>
      </c>
      <c r="AJ390" s="79" t="str">
        <f t="shared" si="13"/>
        <v>Per Patient Treated</v>
      </c>
    </row>
    <row r="391" spans="1:36">
      <c r="A391" s="103" t="s">
        <v>779</v>
      </c>
      <c r="B391" s="103" t="s">
        <v>1598</v>
      </c>
      <c r="C391" s="103" t="s">
        <v>729</v>
      </c>
      <c r="D391" s="103">
        <v>2009</v>
      </c>
      <c r="E391" s="79" t="s">
        <v>866</v>
      </c>
      <c r="F391" s="103" t="s">
        <v>568</v>
      </c>
      <c r="H391" s="103" t="s">
        <v>1264</v>
      </c>
      <c r="I391" s="103" t="s">
        <v>867</v>
      </c>
      <c r="J391" s="103" t="s">
        <v>870</v>
      </c>
      <c r="K391" s="103" t="s">
        <v>834</v>
      </c>
      <c r="L391" s="105">
        <v>8.8000000000000007</v>
      </c>
      <c r="N391" s="103" t="s">
        <v>848</v>
      </c>
      <c r="O391" s="111" t="s">
        <v>572</v>
      </c>
      <c r="P391" s="79">
        <v>2005</v>
      </c>
      <c r="Q391" s="103">
        <v>1</v>
      </c>
      <c r="R391" s="103">
        <v>8.8000000000000007</v>
      </c>
      <c r="T391" s="103">
        <v>4.4635033105158701</v>
      </c>
      <c r="U391" s="103">
        <v>39.278829132539663</v>
      </c>
      <c r="W391" s="103">
        <v>189.33530292592201</v>
      </c>
      <c r="X391" s="103">
        <v>84.513394065121304</v>
      </c>
      <c r="Z391" s="103">
        <v>87.996335902146953</v>
      </c>
      <c r="AB391" s="103">
        <v>5.1472526651441299</v>
      </c>
      <c r="AC391" s="102">
        <v>17.095787136706051</v>
      </c>
      <c r="AD391" s="103" t="s">
        <v>1835</v>
      </c>
      <c r="AG391" s="122" t="str">
        <f>VLOOKUP(A391,'Article Matrix'!$B$2:$I$84,7,FALSE)</f>
        <v>Sub-Saharan Africa</v>
      </c>
      <c r="AH391" s="122" t="str">
        <f>VLOOKUP(A391,'Article Matrix'!$B$2:$I$84,8,FALSE)</f>
        <v>Lower middle income</v>
      </c>
      <c r="AI391" s="103" t="str">
        <f t="shared" si="12"/>
        <v>Lower Middle Income</v>
      </c>
      <c r="AJ391" s="79" t="str">
        <f t="shared" si="13"/>
        <v>Per Person</v>
      </c>
    </row>
    <row r="392" spans="1:36">
      <c r="A392" s="103" t="s">
        <v>1033</v>
      </c>
      <c r="B392" s="103" t="s">
        <v>1672</v>
      </c>
      <c r="C392" s="103" t="s">
        <v>1035</v>
      </c>
      <c r="D392" s="103">
        <v>2012</v>
      </c>
      <c r="E392" s="79" t="s">
        <v>1034</v>
      </c>
      <c r="F392" s="79" t="s">
        <v>31</v>
      </c>
      <c r="G392" s="79"/>
      <c r="H392" s="79" t="s">
        <v>832</v>
      </c>
      <c r="I392" s="79" t="s">
        <v>868</v>
      </c>
      <c r="J392" s="103" t="s">
        <v>1177</v>
      </c>
      <c r="K392" s="103" t="s">
        <v>834</v>
      </c>
      <c r="L392" s="78">
        <v>16.329999999999998</v>
      </c>
      <c r="N392" s="103" t="s">
        <v>848</v>
      </c>
      <c r="O392" s="111" t="s">
        <v>572</v>
      </c>
      <c r="P392" s="79">
        <v>2010</v>
      </c>
      <c r="Q392" s="103">
        <v>1</v>
      </c>
      <c r="R392" s="103">
        <v>16.329999999999998</v>
      </c>
      <c r="T392" s="103">
        <v>1.7592267105871799</v>
      </c>
      <c r="U392" s="79">
        <v>28.728172183888645</v>
      </c>
      <c r="W392" s="103">
        <v>141.272723602556</v>
      </c>
      <c r="X392" s="103">
        <v>119.662260364039</v>
      </c>
      <c r="Z392" s="103">
        <v>33.916350202597407</v>
      </c>
      <c r="AB392" s="103">
        <v>1.9530686111248701</v>
      </c>
      <c r="AC392" s="111">
        <v>17.365672669872708</v>
      </c>
      <c r="AD392" s="103" t="s">
        <v>1835</v>
      </c>
      <c r="AG392" s="122" t="str">
        <f>VLOOKUP(A392,'Article Matrix'!$B$2:$I$84,7,FALSE)</f>
        <v>Latin America &amp; Caribbean</v>
      </c>
      <c r="AH392" s="122" t="str">
        <f>VLOOKUP(A392,'Article Matrix'!$B$2:$I$84,8,FALSE)</f>
        <v>Upper middle income</v>
      </c>
      <c r="AI392" s="103" t="str">
        <f t="shared" si="12"/>
        <v>Upper Middle Income</v>
      </c>
      <c r="AJ392" s="79" t="str">
        <f t="shared" si="13"/>
        <v>Per Person</v>
      </c>
    </row>
    <row r="393" spans="1:36">
      <c r="A393" s="103" t="s">
        <v>798</v>
      </c>
      <c r="B393" s="103" t="s">
        <v>1407</v>
      </c>
      <c r="C393" s="103" t="s">
        <v>744</v>
      </c>
      <c r="D393" s="103">
        <v>2006</v>
      </c>
      <c r="E393" s="79" t="s">
        <v>702</v>
      </c>
      <c r="F393" s="103" t="s">
        <v>510</v>
      </c>
      <c r="G393" s="103" t="s">
        <v>1833</v>
      </c>
      <c r="H393" s="103" t="s">
        <v>1264</v>
      </c>
      <c r="I393" s="103" t="s">
        <v>868</v>
      </c>
      <c r="J393" s="103" t="s">
        <v>904</v>
      </c>
      <c r="K393" s="103" t="s">
        <v>834</v>
      </c>
      <c r="L393" s="105">
        <v>6</v>
      </c>
      <c r="N393" s="103" t="s">
        <v>848</v>
      </c>
      <c r="O393" s="111" t="s">
        <v>966</v>
      </c>
      <c r="P393" s="79">
        <v>2004</v>
      </c>
      <c r="Q393" s="103">
        <v>0.805365</v>
      </c>
      <c r="R393" s="103">
        <v>7.45003818144568</v>
      </c>
      <c r="T393" s="103">
        <v>2.5790500000000001</v>
      </c>
      <c r="U393" s="103">
        <v>19.214020971857483</v>
      </c>
      <c r="W393" s="103">
        <v>279.65287928785</v>
      </c>
      <c r="X393" s="103">
        <v>84.996661348102705</v>
      </c>
      <c r="Z393" s="103">
        <v>63.217262916610082</v>
      </c>
      <c r="AB393" s="103">
        <v>3.5729583333333301</v>
      </c>
      <c r="AC393" s="111">
        <v>17.693255005756708</v>
      </c>
      <c r="AD393" s="103" t="s">
        <v>1835</v>
      </c>
      <c r="AG393" s="122" t="str">
        <f>VLOOKUP(A393,'Article Matrix'!$B$2:$I$84,7,FALSE)</f>
        <v>Sub-Saharan Africa</v>
      </c>
      <c r="AH393" s="122" t="str">
        <f>VLOOKUP(A393,'Article Matrix'!$B$2:$I$84,8,FALSE)</f>
        <v>Lower middle income</v>
      </c>
      <c r="AI393" s="103" t="str">
        <f t="shared" si="12"/>
        <v>Lower Middle Income</v>
      </c>
      <c r="AJ393" s="79" t="str">
        <f t="shared" si="13"/>
        <v>Per Person</v>
      </c>
    </row>
    <row r="394" spans="1:36">
      <c r="A394" s="103" t="s">
        <v>801</v>
      </c>
      <c r="B394" s="103" t="s">
        <v>1416</v>
      </c>
      <c r="C394" s="103" t="s">
        <v>747</v>
      </c>
      <c r="D394" s="103">
        <v>2004</v>
      </c>
      <c r="E394" s="79" t="s">
        <v>705</v>
      </c>
      <c r="F394" s="103" t="s">
        <v>494</v>
      </c>
      <c r="G394" s="79" t="s">
        <v>1831</v>
      </c>
      <c r="H394" s="103" t="s">
        <v>950</v>
      </c>
      <c r="I394" s="103" t="s">
        <v>1298</v>
      </c>
      <c r="J394" s="103" t="s">
        <v>909</v>
      </c>
      <c r="K394" s="103" t="s">
        <v>851</v>
      </c>
      <c r="L394" s="105">
        <v>13.5</v>
      </c>
      <c r="N394" s="103" t="s">
        <v>846</v>
      </c>
      <c r="O394" s="111" t="s">
        <v>572</v>
      </c>
      <c r="P394" s="79">
        <v>2002</v>
      </c>
      <c r="Q394" s="103">
        <v>1</v>
      </c>
      <c r="R394" s="103">
        <v>13.5</v>
      </c>
      <c r="T394" s="103">
        <v>10.540746666666699</v>
      </c>
      <c r="U394" s="103">
        <v>142.30008000000043</v>
      </c>
      <c r="W394" s="103">
        <v>154.94821944281301</v>
      </c>
      <c r="X394" s="103">
        <v>82.546709198619894</v>
      </c>
      <c r="Z394" s="103">
        <v>267.11112092326215</v>
      </c>
      <c r="AB394" s="103">
        <v>8.2099686265933105</v>
      </c>
      <c r="AC394" s="111">
        <v>32.534974623173284</v>
      </c>
      <c r="AD394" s="103" t="s">
        <v>1848</v>
      </c>
      <c r="AG394" s="122" t="str">
        <f>VLOOKUP(A394,'Article Matrix'!$B$2:$I$84,7,FALSE)</f>
        <v>Sub-Saharan Africa</v>
      </c>
      <c r="AH394" s="122" t="str">
        <f>VLOOKUP(A394,'Article Matrix'!$B$2:$I$84,8,FALSE)</f>
        <v>Upper middle income</v>
      </c>
      <c r="AI394" s="103" t="str">
        <f t="shared" si="12"/>
        <v>Upper Middle Income</v>
      </c>
      <c r="AJ394" s="79" t="str">
        <f t="shared" si="13"/>
        <v>Per Patient Treated</v>
      </c>
    </row>
    <row r="395" spans="1:36">
      <c r="A395" s="103" t="s">
        <v>823</v>
      </c>
      <c r="B395" s="103" t="s">
        <v>1532</v>
      </c>
      <c r="C395" s="103" t="s">
        <v>769</v>
      </c>
      <c r="D395" s="103">
        <v>2011</v>
      </c>
      <c r="E395" s="79" t="s">
        <v>765</v>
      </c>
      <c r="F395" s="103" t="s">
        <v>280</v>
      </c>
      <c r="H395" s="103" t="s">
        <v>1264</v>
      </c>
      <c r="I395" s="103" t="s">
        <v>1283</v>
      </c>
      <c r="J395" s="113" t="s">
        <v>942</v>
      </c>
      <c r="K395" s="103" t="s">
        <v>834</v>
      </c>
      <c r="L395" s="94">
        <v>11.08</v>
      </c>
      <c r="N395" s="103" t="s">
        <v>848</v>
      </c>
      <c r="O395" s="111" t="s">
        <v>572</v>
      </c>
      <c r="P395" s="79">
        <v>2007</v>
      </c>
      <c r="Q395" s="103">
        <v>1</v>
      </c>
      <c r="R395" s="103">
        <v>11.08</v>
      </c>
      <c r="T395" s="103">
        <v>8.9659499999999994</v>
      </c>
      <c r="U395" s="103">
        <v>99.342725999999999</v>
      </c>
      <c r="W395" s="103">
        <v>364.73876224138598</v>
      </c>
      <c r="X395" s="103">
        <v>112.31</v>
      </c>
      <c r="Z395" s="103">
        <v>322.62615011063264</v>
      </c>
      <c r="AB395" s="103">
        <v>17.704761378267399</v>
      </c>
      <c r="AC395" s="111">
        <v>18.222564157608833</v>
      </c>
      <c r="AD395" s="103" t="s">
        <v>1835</v>
      </c>
      <c r="AG395" s="122" t="str">
        <f>VLOOKUP(A395,'Article Matrix'!$B$2:$I$84,7,FALSE)</f>
        <v>Sub-Saharan Africa</v>
      </c>
      <c r="AH395" s="122" t="str">
        <f>VLOOKUP(A395,'Article Matrix'!$B$2:$I$84,8,FALSE)</f>
        <v>Low income</v>
      </c>
      <c r="AI395" s="103" t="str">
        <f t="shared" si="12"/>
        <v>Low Income</v>
      </c>
      <c r="AJ395" s="79" t="str">
        <f t="shared" si="13"/>
        <v>Per Person</v>
      </c>
    </row>
    <row r="396" spans="1:36">
      <c r="A396" s="103" t="s">
        <v>806</v>
      </c>
      <c r="B396" s="103" t="s">
        <v>1449</v>
      </c>
      <c r="C396" s="103" t="s">
        <v>751</v>
      </c>
      <c r="D396" s="103">
        <v>2003</v>
      </c>
      <c r="E396" s="79" t="s">
        <v>710</v>
      </c>
      <c r="F396" s="103" t="s">
        <v>526</v>
      </c>
      <c r="H396" s="103" t="s">
        <v>1264</v>
      </c>
      <c r="I396" s="103" t="s">
        <v>867</v>
      </c>
      <c r="J396" s="103" t="s">
        <v>918</v>
      </c>
      <c r="K396" s="103" t="s">
        <v>834</v>
      </c>
      <c r="L396" s="105">
        <v>403.44</v>
      </c>
      <c r="N396" s="103" t="s">
        <v>848</v>
      </c>
      <c r="O396" s="111" t="s">
        <v>526</v>
      </c>
      <c r="P396" s="79">
        <v>2000</v>
      </c>
      <c r="Q396" s="103">
        <v>40.111803333333299</v>
      </c>
      <c r="R396" s="103">
        <v>10.057887366652933</v>
      </c>
      <c r="T396" s="103">
        <v>40.111803333333299</v>
      </c>
      <c r="U396" s="103">
        <v>403.44</v>
      </c>
      <c r="W396" s="103">
        <v>123.556765594608</v>
      </c>
      <c r="X396" s="103">
        <v>87.951484883617198</v>
      </c>
      <c r="Z396" s="103">
        <v>566.76406973060477</v>
      </c>
      <c r="AB396" s="103">
        <v>31.0830916666667</v>
      </c>
      <c r="AC396" s="111">
        <v>18.233838377744089</v>
      </c>
      <c r="AD396" s="103" t="s">
        <v>1835</v>
      </c>
      <c r="AG396" s="122" t="str">
        <f>VLOOKUP(A396,'Article Matrix'!$B$2:$I$84,7,FALSE)</f>
        <v>East Asia &amp; Pacific</v>
      </c>
      <c r="AH396" s="122" t="str">
        <f>VLOOKUP(A396,'Article Matrix'!$B$2:$I$84,8,FALSE)</f>
        <v>Upper middle income</v>
      </c>
      <c r="AI396" s="103" t="str">
        <f t="shared" si="12"/>
        <v>Upper Middle Income</v>
      </c>
      <c r="AJ396" s="79" t="str">
        <f t="shared" si="13"/>
        <v>Per Person</v>
      </c>
    </row>
    <row r="397" spans="1:36">
      <c r="A397" s="103" t="s">
        <v>779</v>
      </c>
      <c r="B397" s="103" t="s">
        <v>1597</v>
      </c>
      <c r="C397" s="103" t="s">
        <v>729</v>
      </c>
      <c r="D397" s="103">
        <v>2009</v>
      </c>
      <c r="E397" s="79" t="s">
        <v>866</v>
      </c>
      <c r="F397" s="103" t="s">
        <v>568</v>
      </c>
      <c r="H397" s="103" t="s">
        <v>1264</v>
      </c>
      <c r="I397" s="103" t="s">
        <v>867</v>
      </c>
      <c r="J397" s="103" t="s">
        <v>1288</v>
      </c>
      <c r="K397" s="103" t="s">
        <v>834</v>
      </c>
      <c r="L397" s="105">
        <v>9.4</v>
      </c>
      <c r="N397" s="103" t="s">
        <v>848</v>
      </c>
      <c r="O397" s="111" t="s">
        <v>572</v>
      </c>
      <c r="P397" s="79">
        <v>2005</v>
      </c>
      <c r="Q397" s="103">
        <v>1</v>
      </c>
      <c r="R397" s="103">
        <v>9.4</v>
      </c>
      <c r="T397" s="103">
        <v>4.4635033105158701</v>
      </c>
      <c r="U397" s="103">
        <v>41.956931118849184</v>
      </c>
      <c r="W397" s="103">
        <v>189.33530292592201</v>
      </c>
      <c r="X397" s="103">
        <v>84.513394065121304</v>
      </c>
      <c r="Z397" s="103">
        <v>93.996086077293327</v>
      </c>
      <c r="AB397" s="103">
        <v>5.1472526651441299</v>
      </c>
      <c r="AC397" s="102">
        <v>18.261408986936008</v>
      </c>
      <c r="AD397" s="103" t="s">
        <v>1835</v>
      </c>
      <c r="AG397" s="122" t="str">
        <f>VLOOKUP(A397,'Article Matrix'!$B$2:$I$84,7,FALSE)</f>
        <v>Sub-Saharan Africa</v>
      </c>
      <c r="AH397" s="122" t="str">
        <f>VLOOKUP(A397,'Article Matrix'!$B$2:$I$84,8,FALSE)</f>
        <v>Lower middle income</v>
      </c>
      <c r="AI397" s="103" t="str">
        <f t="shared" si="12"/>
        <v>Lower Middle Income</v>
      </c>
      <c r="AJ397" s="79" t="str">
        <f t="shared" si="13"/>
        <v>Per Person</v>
      </c>
    </row>
    <row r="398" spans="1:36">
      <c r="A398" s="103" t="s">
        <v>1078</v>
      </c>
      <c r="B398" s="103" t="s">
        <v>1756</v>
      </c>
      <c r="C398" s="103" t="s">
        <v>1080</v>
      </c>
      <c r="D398" s="103">
        <v>2013</v>
      </c>
      <c r="E398" s="79" t="s">
        <v>1079</v>
      </c>
      <c r="F398" s="79" t="s">
        <v>857</v>
      </c>
      <c r="G398" s="79" t="s">
        <v>1833</v>
      </c>
      <c r="H398" s="79" t="s">
        <v>832</v>
      </c>
      <c r="I398" s="79" t="s">
        <v>868</v>
      </c>
      <c r="J398" s="103" t="s">
        <v>1287</v>
      </c>
      <c r="K398" s="103" t="s">
        <v>834</v>
      </c>
      <c r="L398" s="78">
        <v>11.08</v>
      </c>
      <c r="N398" s="103" t="s">
        <v>848</v>
      </c>
      <c r="O398" s="111" t="s">
        <v>572</v>
      </c>
      <c r="P398" s="79">
        <v>2007</v>
      </c>
      <c r="Q398" s="103">
        <v>1</v>
      </c>
      <c r="R398" s="103">
        <v>11.08</v>
      </c>
      <c r="T398" s="103" t="e">
        <v>#N/A</v>
      </c>
      <c r="U398" s="79" t="e">
        <v>#N/A</v>
      </c>
      <c r="W398" s="103" t="e">
        <v>#N/A</v>
      </c>
      <c r="X398" s="103" t="e">
        <v>#N/A</v>
      </c>
      <c r="Y398" s="103" t="s">
        <v>599</v>
      </c>
      <c r="Z398" s="103" t="e">
        <v>#N/A</v>
      </c>
      <c r="AB398" s="103" t="e">
        <v>#N/A</v>
      </c>
      <c r="AC398" s="111">
        <v>18.643911782845958</v>
      </c>
      <c r="AD398" s="103" t="s">
        <v>1835</v>
      </c>
      <c r="AG398" s="122" t="str">
        <f>VLOOKUP(A398,'Article Matrix'!$B$2:$I$84,7,FALSE)</f>
        <v>Multiple</v>
      </c>
      <c r="AH398" s="122" t="str">
        <f>VLOOKUP(A398,'Article Matrix'!$B$2:$I$84,8,FALSE)</f>
        <v>Multiple</v>
      </c>
      <c r="AI398" s="103" t="str">
        <f t="shared" si="12"/>
        <v>Multiple</v>
      </c>
      <c r="AJ398" s="79" t="str">
        <f t="shared" si="13"/>
        <v>Per Person</v>
      </c>
    </row>
    <row r="399" spans="1:36">
      <c r="A399" s="103" t="s">
        <v>790</v>
      </c>
      <c r="B399" s="103" t="s">
        <v>1357</v>
      </c>
      <c r="C399" s="103" t="s">
        <v>739</v>
      </c>
      <c r="D399" s="103">
        <v>2008</v>
      </c>
      <c r="E399" s="79" t="s">
        <v>694</v>
      </c>
      <c r="F399" s="103" t="s">
        <v>221</v>
      </c>
      <c r="G399" s="103" t="s">
        <v>1833</v>
      </c>
      <c r="H399" s="103" t="s">
        <v>950</v>
      </c>
      <c r="I399" s="103" t="s">
        <v>1298</v>
      </c>
      <c r="J399" s="103" t="s">
        <v>887</v>
      </c>
      <c r="K399" s="103" t="s">
        <v>834</v>
      </c>
      <c r="L399" s="105">
        <v>19.309999999999999</v>
      </c>
      <c r="N399" s="103" t="s">
        <v>846</v>
      </c>
      <c r="O399" s="111" t="s">
        <v>572</v>
      </c>
      <c r="P399" s="79">
        <v>2005</v>
      </c>
      <c r="Q399" s="103">
        <v>1</v>
      </c>
      <c r="R399" s="103">
        <v>19.309999999999999</v>
      </c>
      <c r="T399" s="103">
        <v>4092.5</v>
      </c>
      <c r="U399" s="103">
        <v>79026.174999999988</v>
      </c>
      <c r="W399" s="103">
        <v>160.22661479273</v>
      </c>
      <c r="X399" s="103">
        <v>94.029807673230295</v>
      </c>
      <c r="Z399" s="103">
        <v>134660.45303709249</v>
      </c>
      <c r="AB399" s="103">
        <v>4033</v>
      </c>
      <c r="AC399" s="111">
        <v>33.389648657845896</v>
      </c>
      <c r="AD399" s="103" t="s">
        <v>1848</v>
      </c>
      <c r="AG399" s="122" t="str">
        <f>VLOOKUP(A399,'Article Matrix'!$B$2:$I$84,7,FALSE)</f>
        <v>East Asia &amp; Pacific</v>
      </c>
      <c r="AH399" s="122" t="str">
        <f>VLOOKUP(A399,'Article Matrix'!$B$2:$I$84,8,FALSE)</f>
        <v>Low income</v>
      </c>
      <c r="AI399" s="103" t="str">
        <f t="shared" si="12"/>
        <v>Low Income</v>
      </c>
      <c r="AJ399" s="79" t="str">
        <f t="shared" si="13"/>
        <v>Per Patient Treated</v>
      </c>
    </row>
    <row r="400" spans="1:36">
      <c r="A400" s="103" t="s">
        <v>807</v>
      </c>
      <c r="B400" s="103" t="s">
        <v>1455</v>
      </c>
      <c r="C400" s="103" t="s">
        <v>728</v>
      </c>
      <c r="D400" s="103">
        <v>2003</v>
      </c>
      <c r="E400" s="79" t="s">
        <v>711</v>
      </c>
      <c r="F400" s="103" t="s">
        <v>524</v>
      </c>
      <c r="G400" s="103" t="s">
        <v>1832</v>
      </c>
      <c r="H400" s="79" t="s">
        <v>1829</v>
      </c>
      <c r="I400" s="103" t="s">
        <v>863</v>
      </c>
      <c r="J400" s="103" t="s">
        <v>864</v>
      </c>
      <c r="K400" s="103" t="s">
        <v>834</v>
      </c>
      <c r="L400" s="105">
        <v>11.9</v>
      </c>
      <c r="N400" s="103" t="s">
        <v>837</v>
      </c>
      <c r="O400" s="111" t="s">
        <v>572</v>
      </c>
      <c r="P400" s="79">
        <v>2000</v>
      </c>
      <c r="Q400" s="103">
        <v>1</v>
      </c>
      <c r="R400" s="103">
        <v>11.9</v>
      </c>
      <c r="T400" s="103">
        <v>800.40851666666697</v>
      </c>
      <c r="U400" s="103">
        <v>9524.8613483333374</v>
      </c>
      <c r="W400" s="103">
        <v>197.07182063634701</v>
      </c>
      <c r="X400" s="103">
        <v>73.592668122201204</v>
      </c>
      <c r="Z400" s="103">
        <v>25506.369250098567</v>
      </c>
      <c r="AB400" s="103">
        <v>1583.00278737484</v>
      </c>
      <c r="AC400" s="111">
        <v>16.112649613458263</v>
      </c>
      <c r="AD400" s="103" t="s">
        <v>1845</v>
      </c>
      <c r="AG400" s="122" t="str">
        <f>VLOOKUP(A400,'Article Matrix'!$B$2:$I$84,7,FALSE)</f>
        <v>Sub-Saharan Africa</v>
      </c>
      <c r="AH400" s="122" t="str">
        <f>VLOOKUP(A400,'Article Matrix'!$B$2:$I$84,8,FALSE)</f>
        <v>Low income</v>
      </c>
      <c r="AI400" s="103" t="str">
        <f t="shared" si="12"/>
        <v>Low Income</v>
      </c>
      <c r="AJ400" s="79" t="str">
        <f t="shared" si="13"/>
        <v>Per Net Distributed</v>
      </c>
    </row>
    <row r="401" spans="1:36">
      <c r="A401" s="103" t="s">
        <v>813</v>
      </c>
      <c r="B401" s="103" t="s">
        <v>1474</v>
      </c>
      <c r="C401" s="103" t="s">
        <v>755</v>
      </c>
      <c r="D401" s="103">
        <v>2001</v>
      </c>
      <c r="E401" s="79" t="s">
        <v>717</v>
      </c>
      <c r="F401" s="79" t="s">
        <v>526</v>
      </c>
      <c r="G401" s="103" t="s">
        <v>1832</v>
      </c>
      <c r="H401" s="79" t="s">
        <v>1829</v>
      </c>
      <c r="I401" s="79" t="s">
        <v>880</v>
      </c>
      <c r="J401" s="103" t="s">
        <v>970</v>
      </c>
      <c r="K401" s="103" t="s">
        <v>834</v>
      </c>
      <c r="L401" s="105">
        <v>14.4</v>
      </c>
      <c r="N401" s="103" t="s">
        <v>841</v>
      </c>
      <c r="O401" s="111" t="s">
        <v>572</v>
      </c>
      <c r="P401" s="79">
        <v>1994</v>
      </c>
      <c r="Q401" s="103">
        <v>1</v>
      </c>
      <c r="R401" s="103">
        <v>14.4</v>
      </c>
      <c r="T401" s="103">
        <v>25.1499518885845</v>
      </c>
      <c r="U401" s="79">
        <v>362.1593071956168</v>
      </c>
      <c r="W401" s="103">
        <v>123.556765594608</v>
      </c>
      <c r="X401" s="103">
        <v>65.370552037813198</v>
      </c>
      <c r="Z401" s="103">
        <v>684.51667046028138</v>
      </c>
      <c r="AB401" s="103">
        <v>31.0830916666667</v>
      </c>
      <c r="AC401" s="111">
        <v>22.02215525408473</v>
      </c>
      <c r="AD401" s="103" t="s">
        <v>1843</v>
      </c>
      <c r="AG401" s="122" t="str">
        <f>VLOOKUP(A401,'Article Matrix'!$B$2:$I$84,7,FALSE)</f>
        <v>East Asia &amp; Pacific</v>
      </c>
      <c r="AH401" s="122" t="str">
        <f>VLOOKUP(A401,'Article Matrix'!$B$2:$I$84,8,FALSE)</f>
        <v>Upper middle income</v>
      </c>
      <c r="AI401" s="103" t="str">
        <f t="shared" si="12"/>
        <v>Upper Middle Income</v>
      </c>
      <c r="AJ401" s="79" t="str">
        <f t="shared" si="13"/>
        <v>Per House Sprayed</v>
      </c>
    </row>
    <row r="402" spans="1:36">
      <c r="A402" s="103" t="s">
        <v>791</v>
      </c>
      <c r="B402" s="103" t="s">
        <v>1359</v>
      </c>
      <c r="C402" s="103" t="s">
        <v>740</v>
      </c>
      <c r="D402" s="103">
        <v>2008</v>
      </c>
      <c r="E402" s="79" t="s">
        <v>695</v>
      </c>
      <c r="F402" s="103" t="s">
        <v>500</v>
      </c>
      <c r="G402" s="103" t="s">
        <v>1832</v>
      </c>
      <c r="H402" s="79" t="s">
        <v>1829</v>
      </c>
      <c r="I402" s="103" t="s">
        <v>1016</v>
      </c>
      <c r="J402" s="103" t="s">
        <v>889</v>
      </c>
      <c r="K402" s="103" t="s">
        <v>834</v>
      </c>
      <c r="L402" s="105">
        <v>938.16</v>
      </c>
      <c r="N402" s="103" t="s">
        <v>849</v>
      </c>
      <c r="O402" s="111" t="s">
        <v>500</v>
      </c>
      <c r="P402" s="79">
        <v>2001</v>
      </c>
      <c r="Q402" s="103">
        <v>89.383013333333295</v>
      </c>
      <c r="R402" s="103">
        <v>10.495954041081038</v>
      </c>
      <c r="T402" s="103">
        <v>89.383013333333295</v>
      </c>
      <c r="U402" s="103">
        <v>938.16</v>
      </c>
      <c r="W402" s="103">
        <v>197.01893574081001</v>
      </c>
      <c r="X402" s="103">
        <v>62.6251356149522</v>
      </c>
      <c r="Z402" s="103">
        <v>2951.4552414073746</v>
      </c>
      <c r="AB402" s="103">
        <v>127.60335350681</v>
      </c>
      <c r="AC402" s="111">
        <v>23.129919083591012</v>
      </c>
      <c r="AD402" s="103" t="s">
        <v>1847</v>
      </c>
      <c r="AG402" s="122" t="str">
        <f>VLOOKUP(A402,'Article Matrix'!$B$2:$I$84,7,FALSE)</f>
        <v>South Asia</v>
      </c>
      <c r="AH402" s="122" t="str">
        <f>VLOOKUP(A402,'Article Matrix'!$B$2:$I$84,8,FALSE)</f>
        <v>Lower middle income</v>
      </c>
      <c r="AI402" s="103" t="str">
        <f t="shared" si="12"/>
        <v>Lower Middle Income</v>
      </c>
      <c r="AJ402" s="79" t="str">
        <f t="shared" si="13"/>
        <v>Per Intervention</v>
      </c>
    </row>
    <row r="403" spans="1:36">
      <c r="A403" s="103" t="s">
        <v>1082</v>
      </c>
      <c r="B403" s="103" t="s">
        <v>1662</v>
      </c>
      <c r="C403" s="103" t="s">
        <v>1032</v>
      </c>
      <c r="D403" s="103">
        <v>2014</v>
      </c>
      <c r="E403" s="79" t="s">
        <v>1031</v>
      </c>
      <c r="F403" s="79" t="s">
        <v>568</v>
      </c>
      <c r="G403" s="79" t="s">
        <v>1830</v>
      </c>
      <c r="H403" s="103" t="s">
        <v>950</v>
      </c>
      <c r="I403" s="103" t="s">
        <v>1298</v>
      </c>
      <c r="J403" s="103" t="s">
        <v>1192</v>
      </c>
      <c r="K403" s="103" t="s">
        <v>834</v>
      </c>
      <c r="L403" s="105">
        <v>20.260000000000002</v>
      </c>
      <c r="N403" s="103" t="s">
        <v>846</v>
      </c>
      <c r="O403" s="111" t="s">
        <v>572</v>
      </c>
      <c r="P403" s="79">
        <v>2008</v>
      </c>
      <c r="Q403" s="103">
        <v>1</v>
      </c>
      <c r="R403" s="103">
        <v>20.260000000000002</v>
      </c>
      <c r="T403" s="103">
        <v>3.7456606900876399</v>
      </c>
      <c r="U403" s="79">
        <v>75.887085581175597</v>
      </c>
      <c r="W403" s="103">
        <v>189.33530292592201</v>
      </c>
      <c r="X403" s="103">
        <v>120.63816944307599</v>
      </c>
      <c r="Z403" s="103">
        <v>119.10081529757417</v>
      </c>
      <c r="AB403" s="103">
        <v>5.1472526651441299</v>
      </c>
      <c r="AC403" s="111">
        <v>23.138715552880129</v>
      </c>
      <c r="AD403" s="103" t="s">
        <v>1848</v>
      </c>
      <c r="AG403" s="122" t="str">
        <f>VLOOKUP(A403,'Article Matrix'!$B$2:$I$84,7,FALSE)</f>
        <v>Sub-Saharan Africa</v>
      </c>
      <c r="AH403" s="122" t="str">
        <f>VLOOKUP(A403,'Article Matrix'!$B$2:$I$84,8,FALSE)</f>
        <v>Lower middle income</v>
      </c>
      <c r="AI403" s="103" t="str">
        <f t="shared" si="12"/>
        <v>Lower Middle Income</v>
      </c>
      <c r="AJ403" s="79" t="str">
        <f t="shared" si="13"/>
        <v>Per Patient Treated</v>
      </c>
    </row>
    <row r="404" spans="1:36">
      <c r="A404" s="103" t="s">
        <v>782</v>
      </c>
      <c r="B404" s="103" t="s">
        <v>1620</v>
      </c>
      <c r="C404" s="103" t="s">
        <v>724</v>
      </c>
      <c r="D404" s="103">
        <v>2009</v>
      </c>
      <c r="E404" s="79" t="s">
        <v>686</v>
      </c>
      <c r="F404" s="103" t="s">
        <v>418</v>
      </c>
      <c r="G404" s="79" t="s">
        <v>1830</v>
      </c>
      <c r="H404" s="103" t="s">
        <v>950</v>
      </c>
      <c r="I404" s="103" t="s">
        <v>1296</v>
      </c>
      <c r="J404" s="103" t="s">
        <v>876</v>
      </c>
      <c r="K404" s="103" t="s">
        <v>851</v>
      </c>
      <c r="L404" s="105">
        <v>26</v>
      </c>
      <c r="N404" s="103" t="s">
        <v>846</v>
      </c>
      <c r="O404" s="111" t="s">
        <v>572</v>
      </c>
      <c r="P404" s="79">
        <v>2008</v>
      </c>
      <c r="Q404" s="103">
        <v>1</v>
      </c>
      <c r="R404" s="103">
        <v>26</v>
      </c>
      <c r="T404" s="103">
        <v>5.4414499999999997</v>
      </c>
      <c r="U404" s="103">
        <v>141.4777</v>
      </c>
      <c r="W404" s="103">
        <v>239.299598583669</v>
      </c>
      <c r="X404" s="103">
        <v>162.02477352560501</v>
      </c>
      <c r="Z404" s="103">
        <v>208.95296491922272</v>
      </c>
      <c r="AB404" s="103">
        <v>640.653416666667</v>
      </c>
      <c r="AC404" s="102">
        <f>0.326156014286803*100</f>
        <v>32.6156014286803</v>
      </c>
      <c r="AD404" s="103" t="s">
        <v>1848</v>
      </c>
      <c r="AG404" s="122" t="str">
        <f>VLOOKUP(A404,'Article Matrix'!$B$2:$I$84,7,FALSE)</f>
        <v>Multiple</v>
      </c>
      <c r="AH404" s="122" t="str">
        <f>VLOOKUP(A404,'Article Matrix'!$B$2:$I$84,8,FALSE)</f>
        <v>Multiple</v>
      </c>
      <c r="AI404" s="103" t="str">
        <f t="shared" si="12"/>
        <v>Multiple</v>
      </c>
      <c r="AJ404" s="79" t="str">
        <f t="shared" si="13"/>
        <v>Per Patient Treated</v>
      </c>
    </row>
    <row r="405" spans="1:36">
      <c r="A405" s="103" t="s">
        <v>782</v>
      </c>
      <c r="B405" s="103" t="s">
        <v>1616</v>
      </c>
      <c r="C405" s="103" t="s">
        <v>724</v>
      </c>
      <c r="D405" s="103">
        <v>2009</v>
      </c>
      <c r="E405" s="79" t="s">
        <v>686</v>
      </c>
      <c r="F405" s="103" t="s">
        <v>418</v>
      </c>
      <c r="G405" s="79" t="s">
        <v>1830</v>
      </c>
      <c r="H405" s="103" t="s">
        <v>950</v>
      </c>
      <c r="I405" s="103" t="s">
        <v>1296</v>
      </c>
      <c r="J405" s="103" t="s">
        <v>875</v>
      </c>
      <c r="K405" s="103" t="s">
        <v>851</v>
      </c>
      <c r="L405" s="105">
        <v>26.9</v>
      </c>
      <c r="N405" s="103" t="s">
        <v>846</v>
      </c>
      <c r="O405" s="111" t="s">
        <v>572</v>
      </c>
      <c r="P405" s="79">
        <v>2008</v>
      </c>
      <c r="Q405" s="103">
        <v>1</v>
      </c>
      <c r="R405" s="103">
        <v>26.9</v>
      </c>
      <c r="T405" s="103">
        <v>5.4414499999999997</v>
      </c>
      <c r="U405" s="103">
        <v>146.37500499999999</v>
      </c>
      <c r="W405" s="103">
        <v>239.299598583669</v>
      </c>
      <c r="X405" s="103">
        <v>162.02477352560501</v>
      </c>
      <c r="Z405" s="103">
        <v>216.18595216642655</v>
      </c>
      <c r="AB405" s="103">
        <v>640.653416666667</v>
      </c>
      <c r="AC405" s="102">
        <f>0.337446030165962*100</f>
        <v>33.744603016596194</v>
      </c>
      <c r="AD405" s="103" t="s">
        <v>1848</v>
      </c>
      <c r="AG405" s="122" t="str">
        <f>VLOOKUP(A405,'Article Matrix'!$B$2:$I$84,7,FALSE)</f>
        <v>Multiple</v>
      </c>
      <c r="AH405" s="122" t="str">
        <f>VLOOKUP(A405,'Article Matrix'!$B$2:$I$84,8,FALSE)</f>
        <v>Multiple</v>
      </c>
      <c r="AI405" s="103" t="str">
        <f t="shared" si="12"/>
        <v>Multiple</v>
      </c>
      <c r="AJ405" s="79" t="str">
        <f t="shared" si="13"/>
        <v>Per Patient Treated</v>
      </c>
    </row>
    <row r="406" spans="1:36">
      <c r="A406" s="103" t="s">
        <v>1071</v>
      </c>
      <c r="B406" s="103" t="s">
        <v>1723</v>
      </c>
      <c r="C406" s="103" t="s">
        <v>1054</v>
      </c>
      <c r="D406" s="103">
        <v>2013</v>
      </c>
      <c r="E406" s="79" t="s">
        <v>1072</v>
      </c>
      <c r="F406" s="100" t="s">
        <v>42</v>
      </c>
      <c r="G406" s="79" t="s">
        <v>1830</v>
      </c>
      <c r="H406" s="103" t="s">
        <v>950</v>
      </c>
      <c r="I406" s="103" t="s">
        <v>1296</v>
      </c>
      <c r="J406" s="103" t="s">
        <v>1233</v>
      </c>
      <c r="K406" s="113" t="s">
        <v>834</v>
      </c>
      <c r="L406" s="78">
        <v>27.49</v>
      </c>
      <c r="N406" s="103" t="s">
        <v>846</v>
      </c>
      <c r="O406" s="111" t="s">
        <v>572</v>
      </c>
      <c r="P406" s="79">
        <v>2009</v>
      </c>
      <c r="Q406" s="103">
        <v>1</v>
      </c>
      <c r="R406" s="103">
        <v>27.49</v>
      </c>
      <c r="T406" s="103">
        <v>1.4088000000000001</v>
      </c>
      <c r="U406" s="79">
        <v>38.727911999999996</v>
      </c>
      <c r="W406" s="103">
        <v>224.242068249619</v>
      </c>
      <c r="X406" s="103">
        <v>143.111789768596</v>
      </c>
      <c r="Z406" s="103">
        <v>60.682820750907283</v>
      </c>
      <c r="AB406" s="103">
        <v>1.7958166666666699</v>
      </c>
      <c r="AC406" s="111">
        <v>33.791211473465466</v>
      </c>
      <c r="AD406" s="103" t="s">
        <v>1848</v>
      </c>
      <c r="AG406" s="122" t="str">
        <f>VLOOKUP(A406,'Article Matrix'!$B$2:$I$84,7,FALSE)</f>
        <v>Multiple</v>
      </c>
      <c r="AH406" s="122" t="str">
        <f>VLOOKUP(A406,'Article Matrix'!$B$2:$I$84,8,FALSE)</f>
        <v>Multiple</v>
      </c>
      <c r="AI406" s="103" t="str">
        <f t="shared" si="12"/>
        <v>Multiple</v>
      </c>
      <c r="AJ406" s="79" t="str">
        <f t="shared" si="13"/>
        <v>Per Patient Treated</v>
      </c>
    </row>
    <row r="407" spans="1:36">
      <c r="A407" s="103" t="s">
        <v>1071</v>
      </c>
      <c r="B407" s="103" t="s">
        <v>1724</v>
      </c>
      <c r="C407" s="103" t="s">
        <v>1054</v>
      </c>
      <c r="D407" s="103">
        <v>2013</v>
      </c>
      <c r="E407" s="79" t="s">
        <v>1072</v>
      </c>
      <c r="F407" s="100" t="s">
        <v>42</v>
      </c>
      <c r="G407" s="100"/>
      <c r="H407" s="103" t="s">
        <v>950</v>
      </c>
      <c r="I407" s="103" t="s">
        <v>1296</v>
      </c>
      <c r="J407" s="103" t="s">
        <v>1234</v>
      </c>
      <c r="K407" s="113" t="s">
        <v>834</v>
      </c>
      <c r="L407" s="78">
        <v>27.49</v>
      </c>
      <c r="N407" s="103" t="s">
        <v>846</v>
      </c>
      <c r="O407" s="111" t="s">
        <v>572</v>
      </c>
      <c r="P407" s="79">
        <v>2009</v>
      </c>
      <c r="Q407" s="103">
        <v>1</v>
      </c>
      <c r="R407" s="103">
        <v>27.49</v>
      </c>
      <c r="T407" s="103">
        <v>1.4088000000000001</v>
      </c>
      <c r="U407" s="79">
        <v>38.727911999999996</v>
      </c>
      <c r="W407" s="103">
        <v>224.242068249619</v>
      </c>
      <c r="X407" s="103">
        <v>143.111789768596</v>
      </c>
      <c r="Z407" s="103">
        <v>60.682820750907283</v>
      </c>
      <c r="AB407" s="103">
        <v>1.7958166666666699</v>
      </c>
      <c r="AC407" s="111">
        <v>33.791211473465466</v>
      </c>
      <c r="AD407" s="103" t="s">
        <v>1848</v>
      </c>
      <c r="AG407" s="122" t="str">
        <f>VLOOKUP(A407,'Article Matrix'!$B$2:$I$84,7,FALSE)</f>
        <v>Multiple</v>
      </c>
      <c r="AH407" s="122" t="str">
        <f>VLOOKUP(A407,'Article Matrix'!$B$2:$I$84,8,FALSE)</f>
        <v>Multiple</v>
      </c>
      <c r="AI407" s="103" t="str">
        <f t="shared" si="12"/>
        <v>Multiple</v>
      </c>
      <c r="AJ407" s="79" t="str">
        <f t="shared" si="13"/>
        <v>Per Patient Treated</v>
      </c>
    </row>
    <row r="408" spans="1:36">
      <c r="A408" s="103" t="s">
        <v>819</v>
      </c>
      <c r="B408" s="103" t="s">
        <v>1505</v>
      </c>
      <c r="C408" s="103" t="s">
        <v>761</v>
      </c>
      <c r="D408" s="103">
        <v>2002</v>
      </c>
      <c r="E408" s="79" t="s">
        <v>759</v>
      </c>
      <c r="F408" s="103" t="s">
        <v>239</v>
      </c>
      <c r="G408" s="103" t="s">
        <v>1832</v>
      </c>
      <c r="H408" s="79" t="s">
        <v>1829</v>
      </c>
      <c r="I408" s="103" t="s">
        <v>863</v>
      </c>
      <c r="J408" s="103" t="s">
        <v>935</v>
      </c>
      <c r="K408" s="103" t="s">
        <v>834</v>
      </c>
      <c r="L408" s="105">
        <v>12.4</v>
      </c>
      <c r="N408" s="103" t="s">
        <v>837</v>
      </c>
      <c r="O408" s="111" t="s">
        <v>572</v>
      </c>
      <c r="P408" s="79">
        <v>2001</v>
      </c>
      <c r="Q408" s="103">
        <v>1</v>
      </c>
      <c r="R408" s="103">
        <v>12.4</v>
      </c>
      <c r="T408" s="103">
        <v>2299.63315583333</v>
      </c>
      <c r="U408" s="103">
        <v>28515.451132333292</v>
      </c>
      <c r="W408" s="103">
        <v>133.93318359086501</v>
      </c>
      <c r="X408" s="103">
        <v>73.071113827718094</v>
      </c>
      <c r="Z408" s="103">
        <v>52266.414888483734</v>
      </c>
      <c r="AB408" s="103">
        <v>1796.8959123110001</v>
      </c>
      <c r="AC408" s="111">
        <v>29.087057592147083</v>
      </c>
      <c r="AD408" s="103" t="s">
        <v>1845</v>
      </c>
      <c r="AG408" s="122" t="str">
        <f>VLOOKUP(A408,'Article Matrix'!$B$2:$I$84,7,FALSE)</f>
        <v>Latin America &amp; Caribbean</v>
      </c>
      <c r="AH408" s="122" t="str">
        <f>VLOOKUP(A408,'Article Matrix'!$B$2:$I$84,8,FALSE)</f>
        <v>Upper middle income</v>
      </c>
      <c r="AI408" s="103" t="str">
        <f t="shared" si="12"/>
        <v>Upper Middle Income</v>
      </c>
      <c r="AJ408" s="79" t="str">
        <f t="shared" si="13"/>
        <v>Per Net Distributed</v>
      </c>
    </row>
    <row r="409" spans="1:36">
      <c r="A409" s="103" t="s">
        <v>798</v>
      </c>
      <c r="B409" s="103" t="s">
        <v>1401</v>
      </c>
      <c r="C409" s="103" t="s">
        <v>744</v>
      </c>
      <c r="D409" s="103">
        <v>2006</v>
      </c>
      <c r="E409" s="79" t="s">
        <v>702</v>
      </c>
      <c r="F409" s="103" t="s">
        <v>510</v>
      </c>
      <c r="G409" s="103" t="s">
        <v>1833</v>
      </c>
      <c r="H409" s="103" t="s">
        <v>1264</v>
      </c>
      <c r="I409" s="103" t="s">
        <v>1283</v>
      </c>
      <c r="J409" s="103" t="s">
        <v>905</v>
      </c>
      <c r="K409" s="103" t="s">
        <v>834</v>
      </c>
      <c r="L409" s="105">
        <v>10</v>
      </c>
      <c r="N409" s="103" t="s">
        <v>848</v>
      </c>
      <c r="O409" s="111" t="s">
        <v>966</v>
      </c>
      <c r="P409" s="79">
        <v>2004</v>
      </c>
      <c r="Q409" s="103">
        <v>0.805365</v>
      </c>
      <c r="R409" s="103">
        <v>12.416730302409466</v>
      </c>
      <c r="T409" s="103">
        <v>2.5790500000000001</v>
      </c>
      <c r="U409" s="103">
        <v>32.023368286429132</v>
      </c>
      <c r="W409" s="103">
        <v>279.65287928785</v>
      </c>
      <c r="X409" s="103">
        <v>84.996661348102705</v>
      </c>
      <c r="Z409" s="103">
        <v>105.36210486101679</v>
      </c>
      <c r="AB409" s="103">
        <v>3.5729583333333301</v>
      </c>
      <c r="AC409" s="111">
        <v>29.488758342927841</v>
      </c>
      <c r="AD409" s="103" t="s">
        <v>1835</v>
      </c>
      <c r="AG409" s="122" t="str">
        <f>VLOOKUP(A409,'Article Matrix'!$B$2:$I$84,7,FALSE)</f>
        <v>Sub-Saharan Africa</v>
      </c>
      <c r="AH409" s="122" t="str">
        <f>VLOOKUP(A409,'Article Matrix'!$B$2:$I$84,8,FALSE)</f>
        <v>Lower middle income</v>
      </c>
      <c r="AI409" s="103" t="str">
        <f t="shared" si="12"/>
        <v>Lower Middle Income</v>
      </c>
      <c r="AJ409" s="79" t="str">
        <f t="shared" si="13"/>
        <v>Per Person</v>
      </c>
    </row>
    <row r="410" spans="1:36">
      <c r="A410" s="103" t="s">
        <v>796</v>
      </c>
      <c r="B410" s="103" t="s">
        <v>1393</v>
      </c>
      <c r="C410" s="103" t="s">
        <v>737</v>
      </c>
      <c r="D410" s="103">
        <v>2006</v>
      </c>
      <c r="E410" s="79" t="s">
        <v>700</v>
      </c>
      <c r="F410" s="103" t="s">
        <v>524</v>
      </c>
      <c r="H410" s="103" t="s">
        <v>950</v>
      </c>
      <c r="I410" s="120" t="s">
        <v>1296</v>
      </c>
      <c r="J410" s="103" t="s">
        <v>898</v>
      </c>
      <c r="K410" s="103" t="s">
        <v>834</v>
      </c>
      <c r="L410" s="105">
        <v>20.73</v>
      </c>
      <c r="N410" s="103" t="s">
        <v>846</v>
      </c>
      <c r="O410" s="111" t="s">
        <v>572</v>
      </c>
      <c r="P410" s="79">
        <v>2005</v>
      </c>
      <c r="Q410" s="103">
        <v>1</v>
      </c>
      <c r="R410" s="103">
        <v>20.73</v>
      </c>
      <c r="T410" s="103">
        <v>1128.9341791619199</v>
      </c>
      <c r="U410" s="103">
        <v>23402.8055340266</v>
      </c>
      <c r="W410" s="103">
        <v>197.07182063634701</v>
      </c>
      <c r="X410" s="103">
        <v>95.206749465219204</v>
      </c>
      <c r="Z410" s="103">
        <v>48442.295535715784</v>
      </c>
      <c r="AB410" s="103">
        <v>1583.00278737484</v>
      </c>
      <c r="AC410" s="111">
        <v>30.601522575996015</v>
      </c>
      <c r="AD410" s="103" t="s">
        <v>1848</v>
      </c>
      <c r="AG410" s="122" t="str">
        <f>VLOOKUP(A410,'Article Matrix'!$B$2:$I$84,7,FALSE)</f>
        <v>Sub-Saharan Africa</v>
      </c>
      <c r="AH410" s="122" t="str">
        <f>VLOOKUP(A410,'Article Matrix'!$B$2:$I$84,8,FALSE)</f>
        <v>Low income</v>
      </c>
      <c r="AI410" s="103" t="str">
        <f t="shared" si="12"/>
        <v>Low Income</v>
      </c>
      <c r="AJ410" s="79" t="str">
        <f t="shared" si="13"/>
        <v>Per Patient Treated</v>
      </c>
    </row>
    <row r="411" spans="1:36">
      <c r="A411" s="103" t="s">
        <v>1082</v>
      </c>
      <c r="B411" s="103" t="s">
        <v>1631</v>
      </c>
      <c r="C411" s="103" t="s">
        <v>1032</v>
      </c>
      <c r="D411" s="103">
        <v>2014</v>
      </c>
      <c r="E411" s="79" t="s">
        <v>1031</v>
      </c>
      <c r="F411" s="79" t="s">
        <v>568</v>
      </c>
      <c r="G411" s="79" t="s">
        <v>1830</v>
      </c>
      <c r="H411" s="103" t="s">
        <v>950</v>
      </c>
      <c r="I411" s="103" t="s">
        <v>1296</v>
      </c>
      <c r="J411" s="103" t="s">
        <v>1187</v>
      </c>
      <c r="K411" s="103" t="s">
        <v>834</v>
      </c>
      <c r="L411" s="105">
        <v>31.03</v>
      </c>
      <c r="N411" s="103" t="s">
        <v>846</v>
      </c>
      <c r="O411" s="111" t="s">
        <v>572</v>
      </c>
      <c r="P411" s="79">
        <v>2008</v>
      </c>
      <c r="Q411" s="103">
        <v>1</v>
      </c>
      <c r="R411" s="103">
        <v>31.03</v>
      </c>
      <c r="T411" s="103">
        <v>3.7456606900876399</v>
      </c>
      <c r="U411" s="79">
        <v>116.22785121341947</v>
      </c>
      <c r="W411" s="103">
        <v>189.33530292592201</v>
      </c>
      <c r="X411" s="103">
        <v>120.63816944307599</v>
      </c>
      <c r="Z411" s="103">
        <v>182.41353892812074</v>
      </c>
      <c r="AB411" s="103">
        <v>5.1472526651441299</v>
      </c>
      <c r="AC411" s="111">
        <v>35.43901004964809</v>
      </c>
      <c r="AD411" s="103" t="s">
        <v>1848</v>
      </c>
      <c r="AG411" s="122" t="str">
        <f>VLOOKUP(A411,'Article Matrix'!$B$2:$I$84,7,FALSE)</f>
        <v>Sub-Saharan Africa</v>
      </c>
      <c r="AH411" s="122" t="str">
        <f>VLOOKUP(A411,'Article Matrix'!$B$2:$I$84,8,FALSE)</f>
        <v>Lower middle income</v>
      </c>
      <c r="AI411" s="103" t="str">
        <f t="shared" si="12"/>
        <v>Lower Middle Income</v>
      </c>
      <c r="AJ411" s="79" t="str">
        <f t="shared" si="13"/>
        <v>Per Patient Treated</v>
      </c>
    </row>
    <row r="412" spans="1:36">
      <c r="A412" s="103" t="s">
        <v>796</v>
      </c>
      <c r="B412" s="103" t="s">
        <v>1394</v>
      </c>
      <c r="C412" s="103" t="s">
        <v>737</v>
      </c>
      <c r="D412" s="103">
        <v>2006</v>
      </c>
      <c r="E412" s="79" t="s">
        <v>700</v>
      </c>
      <c r="F412" s="103" t="s">
        <v>524</v>
      </c>
      <c r="H412" s="103" t="s">
        <v>950</v>
      </c>
      <c r="I412" s="120" t="s">
        <v>1296</v>
      </c>
      <c r="J412" s="103" t="s">
        <v>899</v>
      </c>
      <c r="K412" s="103" t="s">
        <v>834</v>
      </c>
      <c r="L412" s="105">
        <v>20.77</v>
      </c>
      <c r="N412" s="103" t="s">
        <v>846</v>
      </c>
      <c r="O412" s="111" t="s">
        <v>572</v>
      </c>
      <c r="P412" s="79">
        <v>2005</v>
      </c>
      <c r="Q412" s="103">
        <v>1</v>
      </c>
      <c r="R412" s="103">
        <v>20.77</v>
      </c>
      <c r="T412" s="103">
        <v>1128.9341791619199</v>
      </c>
      <c r="U412" s="103">
        <v>23447.962901193077</v>
      </c>
      <c r="W412" s="103">
        <v>197.07182063634701</v>
      </c>
      <c r="X412" s="103">
        <v>95.206749465219204</v>
      </c>
      <c r="Z412" s="103">
        <v>48535.768368394449</v>
      </c>
      <c r="AB412" s="103">
        <v>1583.00278737484</v>
      </c>
      <c r="AC412" s="111">
        <v>30.660570376432094</v>
      </c>
      <c r="AD412" s="103" t="s">
        <v>1848</v>
      </c>
      <c r="AG412" s="122" t="str">
        <f>VLOOKUP(A412,'Article Matrix'!$B$2:$I$84,7,FALSE)</f>
        <v>Sub-Saharan Africa</v>
      </c>
      <c r="AH412" s="122" t="str">
        <f>VLOOKUP(A412,'Article Matrix'!$B$2:$I$84,8,FALSE)</f>
        <v>Low income</v>
      </c>
      <c r="AI412" s="103" t="str">
        <f t="shared" si="12"/>
        <v>Low Income</v>
      </c>
      <c r="AJ412" s="79" t="str">
        <f t="shared" si="13"/>
        <v>Per Patient Treated</v>
      </c>
    </row>
    <row r="413" spans="1:36">
      <c r="A413" s="103" t="s">
        <v>812</v>
      </c>
      <c r="B413" s="103" t="s">
        <v>1473</v>
      </c>
      <c r="C413" s="103" t="s">
        <v>754</v>
      </c>
      <c r="D413" s="103">
        <v>2002</v>
      </c>
      <c r="E413" s="79" t="s">
        <v>716</v>
      </c>
      <c r="F413" s="103" t="s">
        <v>494</v>
      </c>
      <c r="H413" s="103" t="s">
        <v>950</v>
      </c>
      <c r="I413" s="103" t="s">
        <v>1298</v>
      </c>
      <c r="J413" s="103" t="s">
        <v>926</v>
      </c>
      <c r="K413" s="103" t="s">
        <v>834</v>
      </c>
      <c r="L413" s="105">
        <v>20.8</v>
      </c>
      <c r="N413" s="103" t="s">
        <v>846</v>
      </c>
      <c r="O413" s="111" t="s">
        <v>572</v>
      </c>
      <c r="P413" s="79">
        <v>1997</v>
      </c>
      <c r="Q413" s="103">
        <v>1</v>
      </c>
      <c r="R413" s="103">
        <v>20.8</v>
      </c>
      <c r="T413" s="103">
        <v>4.6079616666666698</v>
      </c>
      <c r="U413" s="103">
        <v>95.845602666666736</v>
      </c>
      <c r="W413" s="103">
        <v>154.94821944281301</v>
      </c>
      <c r="X413" s="103">
        <v>60.7252132022655</v>
      </c>
      <c r="Z413" s="103">
        <v>244.56242623894624</v>
      </c>
      <c r="AB413" s="103">
        <v>8.2099686265933105</v>
      </c>
      <c r="AC413" s="111">
        <v>29.78847269242566</v>
      </c>
      <c r="AD413" s="103" t="s">
        <v>1848</v>
      </c>
      <c r="AG413" s="122" t="str">
        <f>VLOOKUP(A413,'Article Matrix'!$B$2:$I$84,7,FALSE)</f>
        <v>Sub-Saharan Africa</v>
      </c>
      <c r="AH413" s="122" t="str">
        <f>VLOOKUP(A413,'Article Matrix'!$B$2:$I$84,8,FALSE)</f>
        <v>Upper middle income</v>
      </c>
      <c r="AI413" s="103" t="str">
        <f t="shared" si="12"/>
        <v>Upper Middle Income</v>
      </c>
      <c r="AJ413" s="79" t="str">
        <f t="shared" si="13"/>
        <v>Per Patient Treated</v>
      </c>
    </row>
    <row r="414" spans="1:36">
      <c r="A414" s="103" t="s">
        <v>1082</v>
      </c>
      <c r="B414" s="103" t="s">
        <v>1634</v>
      </c>
      <c r="C414" s="103" t="s">
        <v>1032</v>
      </c>
      <c r="D414" s="103">
        <v>2014</v>
      </c>
      <c r="E414" s="79" t="s">
        <v>1031</v>
      </c>
      <c r="F414" s="79" t="s">
        <v>568</v>
      </c>
      <c r="G414" s="79" t="s">
        <v>1830</v>
      </c>
      <c r="H414" s="103" t="s">
        <v>950</v>
      </c>
      <c r="I414" s="103" t="s">
        <v>1296</v>
      </c>
      <c r="J414" s="103" t="s">
        <v>1190</v>
      </c>
      <c r="K414" s="103" t="s">
        <v>834</v>
      </c>
      <c r="L414" s="105">
        <v>34.51</v>
      </c>
      <c r="N414" s="103" t="s">
        <v>846</v>
      </c>
      <c r="O414" s="111" t="s">
        <v>572</v>
      </c>
      <c r="P414" s="79">
        <v>2008</v>
      </c>
      <c r="Q414" s="103">
        <v>1</v>
      </c>
      <c r="R414" s="103">
        <v>34.51</v>
      </c>
      <c r="T414" s="103">
        <v>3.7456606900876399</v>
      </c>
      <c r="U414" s="79">
        <v>129.26275041492445</v>
      </c>
      <c r="W414" s="103">
        <v>189.33530292592201</v>
      </c>
      <c r="X414" s="103">
        <v>120.63816944307599</v>
      </c>
      <c r="Z414" s="103">
        <v>202.87113207893802</v>
      </c>
      <c r="AB414" s="103">
        <v>5.1472526651441299</v>
      </c>
      <c r="AC414" s="111">
        <v>39.413478466431052</v>
      </c>
      <c r="AD414" s="103" t="s">
        <v>1848</v>
      </c>
      <c r="AG414" s="122" t="str">
        <f>VLOOKUP(A414,'Article Matrix'!$B$2:$I$84,7,FALSE)</f>
        <v>Sub-Saharan Africa</v>
      </c>
      <c r="AH414" s="122" t="str">
        <f>VLOOKUP(A414,'Article Matrix'!$B$2:$I$84,8,FALSE)</f>
        <v>Lower middle income</v>
      </c>
      <c r="AI414" s="103" t="str">
        <f t="shared" si="12"/>
        <v>Lower Middle Income</v>
      </c>
      <c r="AJ414" s="79" t="str">
        <f t="shared" si="13"/>
        <v>Per Patient Treated</v>
      </c>
    </row>
    <row r="415" spans="1:36">
      <c r="A415" s="103" t="s">
        <v>798</v>
      </c>
      <c r="B415" s="103" t="s">
        <v>1406</v>
      </c>
      <c r="C415" s="103" t="s">
        <v>744</v>
      </c>
      <c r="D415" s="103">
        <v>2006</v>
      </c>
      <c r="E415" s="79" t="s">
        <v>702</v>
      </c>
      <c r="F415" s="103" t="s">
        <v>510</v>
      </c>
      <c r="G415" s="103" t="s">
        <v>1833</v>
      </c>
      <c r="H415" s="103" t="s">
        <v>1264</v>
      </c>
      <c r="I415" s="103" t="s">
        <v>868</v>
      </c>
      <c r="J415" s="103" t="s">
        <v>904</v>
      </c>
      <c r="K415" s="103" t="s">
        <v>834</v>
      </c>
      <c r="L415" s="105">
        <v>10.8</v>
      </c>
      <c r="N415" s="103" t="s">
        <v>848</v>
      </c>
      <c r="O415" s="111" t="s">
        <v>966</v>
      </c>
      <c r="P415" s="79">
        <v>2004</v>
      </c>
      <c r="Q415" s="103">
        <v>0.805365</v>
      </c>
      <c r="R415" s="103">
        <v>13.410068726602224</v>
      </c>
      <c r="T415" s="103">
        <v>2.5790500000000001</v>
      </c>
      <c r="U415" s="103">
        <v>34.58523774934347</v>
      </c>
      <c r="W415" s="103">
        <v>279.65287928785</v>
      </c>
      <c r="X415" s="103">
        <v>84.996661348102705</v>
      </c>
      <c r="Z415" s="103">
        <v>113.79107324989816</v>
      </c>
      <c r="AB415" s="103">
        <v>3.5729583333333301</v>
      </c>
      <c r="AC415" s="111">
        <v>31.847859010362075</v>
      </c>
      <c r="AD415" s="103" t="s">
        <v>1835</v>
      </c>
      <c r="AG415" s="122" t="str">
        <f>VLOOKUP(A415,'Article Matrix'!$B$2:$I$84,7,FALSE)</f>
        <v>Sub-Saharan Africa</v>
      </c>
      <c r="AH415" s="122" t="str">
        <f>VLOOKUP(A415,'Article Matrix'!$B$2:$I$84,8,FALSE)</f>
        <v>Lower middle income</v>
      </c>
      <c r="AI415" s="103" t="str">
        <f t="shared" si="12"/>
        <v>Lower Middle Income</v>
      </c>
      <c r="AJ415" s="79" t="str">
        <f t="shared" si="13"/>
        <v>Per Person</v>
      </c>
    </row>
    <row r="416" spans="1:36">
      <c r="A416" s="103" t="s">
        <v>801</v>
      </c>
      <c r="B416" s="103" t="s">
        <v>1417</v>
      </c>
      <c r="C416" s="103" t="s">
        <v>747</v>
      </c>
      <c r="D416" s="103">
        <v>2004</v>
      </c>
      <c r="E416" s="79" t="s">
        <v>705</v>
      </c>
      <c r="F416" s="103" t="s">
        <v>494</v>
      </c>
      <c r="G416" s="79" t="s">
        <v>1831</v>
      </c>
      <c r="H416" s="103" t="s">
        <v>950</v>
      </c>
      <c r="I416" s="103" t="s">
        <v>1298</v>
      </c>
      <c r="J416" s="103" t="s">
        <v>907</v>
      </c>
      <c r="K416" s="103" t="s">
        <v>851</v>
      </c>
      <c r="L416" s="105">
        <v>23.49</v>
      </c>
      <c r="N416" s="103" t="s">
        <v>846</v>
      </c>
      <c r="O416" s="111" t="s">
        <v>572</v>
      </c>
      <c r="P416" s="79">
        <v>2002</v>
      </c>
      <c r="Q416" s="103">
        <v>1</v>
      </c>
      <c r="R416" s="103">
        <v>23.49</v>
      </c>
      <c r="T416" s="103">
        <v>10.540746666666699</v>
      </c>
      <c r="U416" s="103">
        <v>247.60213920000075</v>
      </c>
      <c r="W416" s="103">
        <v>154.94821944281301</v>
      </c>
      <c r="X416" s="103">
        <v>82.546709198619894</v>
      </c>
      <c r="Z416" s="103">
        <v>464.77335040647614</v>
      </c>
      <c r="AB416" s="103">
        <v>8.2099686265933105</v>
      </c>
      <c r="AC416" s="111">
        <v>56.610855844321506</v>
      </c>
      <c r="AD416" s="103" t="s">
        <v>1848</v>
      </c>
      <c r="AG416" s="122" t="str">
        <f>VLOOKUP(A416,'Article Matrix'!$B$2:$I$84,7,FALSE)</f>
        <v>Sub-Saharan Africa</v>
      </c>
      <c r="AH416" s="122" t="str">
        <f>VLOOKUP(A416,'Article Matrix'!$B$2:$I$84,8,FALSE)</f>
        <v>Upper middle income</v>
      </c>
      <c r="AI416" s="103" t="str">
        <f t="shared" si="12"/>
        <v>Upper Middle Income</v>
      </c>
      <c r="AJ416" s="79" t="str">
        <f t="shared" si="13"/>
        <v>Per Patient Treated</v>
      </c>
    </row>
    <row r="417" spans="1:36">
      <c r="A417" s="103" t="s">
        <v>801</v>
      </c>
      <c r="B417" s="103" t="s">
        <v>1418</v>
      </c>
      <c r="C417" s="103" t="s">
        <v>747</v>
      </c>
      <c r="D417" s="103">
        <v>2004</v>
      </c>
      <c r="E417" s="79" t="s">
        <v>705</v>
      </c>
      <c r="F417" s="103" t="s">
        <v>494</v>
      </c>
      <c r="G417" s="79" t="s">
        <v>1831</v>
      </c>
      <c r="H417" s="103" t="s">
        <v>950</v>
      </c>
      <c r="I417" s="103" t="s">
        <v>1298</v>
      </c>
      <c r="J417" s="103" t="s">
        <v>909</v>
      </c>
      <c r="K417" s="103" t="s">
        <v>851</v>
      </c>
      <c r="L417" s="105">
        <v>31.26</v>
      </c>
      <c r="N417" s="103" t="s">
        <v>846</v>
      </c>
      <c r="O417" s="111" t="s">
        <v>572</v>
      </c>
      <c r="P417" s="79">
        <v>2002</v>
      </c>
      <c r="Q417" s="103">
        <v>1</v>
      </c>
      <c r="R417" s="103">
        <v>31.26</v>
      </c>
      <c r="T417" s="103">
        <v>10.540746666666699</v>
      </c>
      <c r="U417" s="103">
        <v>329.50374080000103</v>
      </c>
      <c r="W417" s="103">
        <v>154.94821944281301</v>
      </c>
      <c r="X417" s="103">
        <v>82.546709198619894</v>
      </c>
      <c r="Z417" s="103">
        <v>618.51064000453152</v>
      </c>
      <c r="AB417" s="103">
        <v>8.2099686265933105</v>
      </c>
      <c r="AC417" s="111">
        <v>75.336541238547909</v>
      </c>
      <c r="AD417" s="103" t="s">
        <v>1848</v>
      </c>
      <c r="AG417" s="122" t="str">
        <f>VLOOKUP(A417,'Article Matrix'!$B$2:$I$84,7,FALSE)</f>
        <v>Sub-Saharan Africa</v>
      </c>
      <c r="AH417" s="122" t="str">
        <f>VLOOKUP(A417,'Article Matrix'!$B$2:$I$84,8,FALSE)</f>
        <v>Upper middle income</v>
      </c>
      <c r="AI417" s="103" t="str">
        <f t="shared" si="12"/>
        <v>Upper Middle Income</v>
      </c>
      <c r="AJ417" s="79" t="str">
        <f t="shared" si="13"/>
        <v>Per Patient Treated</v>
      </c>
    </row>
    <row r="418" spans="1:36">
      <c r="A418" s="103" t="s">
        <v>1082</v>
      </c>
      <c r="B418" s="103" t="s">
        <v>1643</v>
      </c>
      <c r="C418" s="103" t="s">
        <v>1032</v>
      </c>
      <c r="D418" s="103">
        <v>2014</v>
      </c>
      <c r="E418" s="79" t="s">
        <v>1031</v>
      </c>
      <c r="F418" s="79" t="s">
        <v>568</v>
      </c>
      <c r="G418" s="79" t="s">
        <v>1830</v>
      </c>
      <c r="H418" s="103" t="s">
        <v>950</v>
      </c>
      <c r="I418" s="103" t="s">
        <v>1296</v>
      </c>
      <c r="J418" s="103" t="s">
        <v>1201</v>
      </c>
      <c r="K418" s="103" t="s">
        <v>834</v>
      </c>
      <c r="L418" s="105">
        <v>35.46</v>
      </c>
      <c r="N418" s="103" t="s">
        <v>846</v>
      </c>
      <c r="O418" s="111" t="s">
        <v>572</v>
      </c>
      <c r="P418" s="79">
        <v>2008</v>
      </c>
      <c r="Q418" s="103">
        <v>1</v>
      </c>
      <c r="R418" s="103">
        <v>35.46</v>
      </c>
      <c r="T418" s="103">
        <v>3.7456606900876399</v>
      </c>
      <c r="U418" s="79">
        <v>132.82112807050771</v>
      </c>
      <c r="W418" s="103">
        <v>189.33530292592201</v>
      </c>
      <c r="X418" s="103">
        <v>120.63816944307599</v>
      </c>
      <c r="Z418" s="103">
        <v>208.45581986436227</v>
      </c>
      <c r="AB418" s="103">
        <v>5.1472526651441299</v>
      </c>
      <c r="AC418" s="111">
        <v>40.498462660667784</v>
      </c>
      <c r="AD418" s="103" t="s">
        <v>1848</v>
      </c>
      <c r="AG418" s="122" t="str">
        <f>VLOOKUP(A418,'Article Matrix'!$B$2:$I$84,7,FALSE)</f>
        <v>Sub-Saharan Africa</v>
      </c>
      <c r="AH418" s="122" t="str">
        <f>VLOOKUP(A418,'Article Matrix'!$B$2:$I$84,8,FALSE)</f>
        <v>Lower middle income</v>
      </c>
      <c r="AI418" s="103" t="str">
        <f t="shared" si="12"/>
        <v>Lower Middle Income</v>
      </c>
      <c r="AJ418" s="79" t="str">
        <f t="shared" si="13"/>
        <v>Per Patient Treated</v>
      </c>
    </row>
    <row r="419" spans="1:36">
      <c r="A419" s="103" t="s">
        <v>782</v>
      </c>
      <c r="B419" s="103" t="s">
        <v>1617</v>
      </c>
      <c r="C419" s="103" t="s">
        <v>724</v>
      </c>
      <c r="D419" s="103">
        <v>2009</v>
      </c>
      <c r="E419" s="79" t="s">
        <v>686</v>
      </c>
      <c r="F419" s="103" t="s">
        <v>190</v>
      </c>
      <c r="G419" s="79" t="s">
        <v>1830</v>
      </c>
      <c r="H419" s="103" t="s">
        <v>950</v>
      </c>
      <c r="I419" s="103" t="s">
        <v>1296</v>
      </c>
      <c r="J419" s="103" t="s">
        <v>876</v>
      </c>
      <c r="K419" s="103" t="s">
        <v>851</v>
      </c>
      <c r="L419" s="105">
        <v>35</v>
      </c>
      <c r="N419" s="103" t="s">
        <v>846</v>
      </c>
      <c r="O419" s="111" t="s">
        <v>572</v>
      </c>
      <c r="P419" s="79">
        <v>2008</v>
      </c>
      <c r="Q419" s="103">
        <v>1</v>
      </c>
      <c r="R419" s="103">
        <v>35</v>
      </c>
      <c r="T419" s="103">
        <v>68.598275000000001</v>
      </c>
      <c r="U419" s="103">
        <v>2400.939625</v>
      </c>
      <c r="W419" s="103">
        <v>170.041004944897</v>
      </c>
      <c r="X419" s="103">
        <v>116.48835745752</v>
      </c>
      <c r="Z419" s="103">
        <v>3504.7123640309233</v>
      </c>
      <c r="AB419" s="103">
        <v>81.8626583333333</v>
      </c>
      <c r="AC419" s="102">
        <v>42.812100600987378</v>
      </c>
      <c r="AD419" s="103" t="s">
        <v>1848</v>
      </c>
      <c r="AG419" s="122" t="str">
        <f>VLOOKUP(A419,'Article Matrix'!$B$2:$I$84,7,FALSE)</f>
        <v>Multiple</v>
      </c>
      <c r="AH419" s="122" t="str">
        <f>VLOOKUP(A419,'Article Matrix'!$B$2:$I$84,8,FALSE)</f>
        <v>Multiple</v>
      </c>
      <c r="AI419" s="103" t="str">
        <f t="shared" si="12"/>
        <v>Multiple</v>
      </c>
      <c r="AJ419" s="79" t="str">
        <f t="shared" si="13"/>
        <v>Per Patient Treated</v>
      </c>
    </row>
    <row r="420" spans="1:36">
      <c r="A420" s="103" t="s">
        <v>1082</v>
      </c>
      <c r="B420" s="103" t="s">
        <v>1625</v>
      </c>
      <c r="C420" s="103" t="s">
        <v>1032</v>
      </c>
      <c r="D420" s="103">
        <v>2014</v>
      </c>
      <c r="E420" s="79" t="s">
        <v>1031</v>
      </c>
      <c r="F420" s="79" t="s">
        <v>568</v>
      </c>
      <c r="G420" s="79" t="s">
        <v>1830</v>
      </c>
      <c r="H420" s="103" t="s">
        <v>950</v>
      </c>
      <c r="I420" s="103" t="s">
        <v>1296</v>
      </c>
      <c r="J420" s="103" t="s">
        <v>1180</v>
      </c>
      <c r="K420" s="103" t="s">
        <v>834</v>
      </c>
      <c r="L420" s="105">
        <v>37.49</v>
      </c>
      <c r="N420" s="103" t="s">
        <v>846</v>
      </c>
      <c r="O420" s="111" t="s">
        <v>572</v>
      </c>
      <c r="P420" s="79">
        <v>2008</v>
      </c>
      <c r="Q420" s="103">
        <v>1</v>
      </c>
      <c r="R420" s="103">
        <v>37.49</v>
      </c>
      <c r="T420" s="103">
        <v>3.7456606900876399</v>
      </c>
      <c r="U420" s="79">
        <v>140.42481927138562</v>
      </c>
      <c r="W420" s="103">
        <v>189.33530292592201</v>
      </c>
      <c r="X420" s="103">
        <v>120.63816944307599</v>
      </c>
      <c r="Z420" s="103">
        <v>220.38941586900566</v>
      </c>
      <c r="AB420" s="103">
        <v>5.1472526651441299</v>
      </c>
      <c r="AC420" s="111">
        <v>42.816902570457842</v>
      </c>
      <c r="AD420" s="103" t="s">
        <v>1848</v>
      </c>
      <c r="AG420" s="122" t="str">
        <f>VLOOKUP(A420,'Article Matrix'!$B$2:$I$84,7,FALSE)</f>
        <v>Sub-Saharan Africa</v>
      </c>
      <c r="AH420" s="122" t="str">
        <f>VLOOKUP(A420,'Article Matrix'!$B$2:$I$84,8,FALSE)</f>
        <v>Lower middle income</v>
      </c>
      <c r="AI420" s="103" t="str">
        <f t="shared" si="12"/>
        <v>Lower Middle Income</v>
      </c>
      <c r="AJ420" s="79" t="str">
        <f t="shared" si="13"/>
        <v>Per Patient Treated</v>
      </c>
    </row>
    <row r="421" spans="1:36">
      <c r="A421" s="103" t="s">
        <v>1082</v>
      </c>
      <c r="B421" s="103" t="s">
        <v>1660</v>
      </c>
      <c r="C421" s="103" t="s">
        <v>1032</v>
      </c>
      <c r="D421" s="103">
        <v>2014</v>
      </c>
      <c r="E421" s="79" t="s">
        <v>1031</v>
      </c>
      <c r="F421" s="79" t="s">
        <v>568</v>
      </c>
      <c r="G421" s="79" t="s">
        <v>1830</v>
      </c>
      <c r="H421" s="103" t="s">
        <v>950</v>
      </c>
      <c r="I421" s="103" t="s">
        <v>1298</v>
      </c>
      <c r="J421" s="103" t="s">
        <v>1178</v>
      </c>
      <c r="K421" s="103" t="s">
        <v>834</v>
      </c>
      <c r="L421" s="105">
        <v>32.4</v>
      </c>
      <c r="N421" s="103" t="s">
        <v>846</v>
      </c>
      <c r="O421" s="111" t="s">
        <v>572</v>
      </c>
      <c r="P421" s="79">
        <v>2008</v>
      </c>
      <c r="Q421" s="103">
        <v>1</v>
      </c>
      <c r="R421" s="103">
        <v>32.4</v>
      </c>
      <c r="T421" s="103">
        <v>3.7456606900876399</v>
      </c>
      <c r="U421" s="79">
        <v>121.35940635883952</v>
      </c>
      <c r="W421" s="103">
        <v>189.33530292592201</v>
      </c>
      <c r="X421" s="103">
        <v>120.63816944307599</v>
      </c>
      <c r="Z421" s="103">
        <v>190.46724657657464</v>
      </c>
      <c r="AB421" s="103">
        <v>5.1472526651441299</v>
      </c>
      <c r="AC421" s="111">
        <v>37.003671466599997</v>
      </c>
      <c r="AD421" s="103" t="s">
        <v>1848</v>
      </c>
      <c r="AF421" s="103" t="s">
        <v>1170</v>
      </c>
      <c r="AG421" s="122" t="str">
        <f>VLOOKUP(A421,'Article Matrix'!$B$2:$I$84,7,FALSE)</f>
        <v>Sub-Saharan Africa</v>
      </c>
      <c r="AH421" s="122" t="str">
        <f>VLOOKUP(A421,'Article Matrix'!$B$2:$I$84,8,FALSE)</f>
        <v>Lower middle income</v>
      </c>
      <c r="AI421" s="103" t="str">
        <f t="shared" si="12"/>
        <v>Lower Middle Income</v>
      </c>
      <c r="AJ421" s="79" t="str">
        <f t="shared" si="13"/>
        <v>Per Patient Treated</v>
      </c>
    </row>
    <row r="422" spans="1:36">
      <c r="A422" s="103" t="s">
        <v>1082</v>
      </c>
      <c r="B422" s="103" t="s">
        <v>1661</v>
      </c>
      <c r="C422" s="103" t="s">
        <v>1032</v>
      </c>
      <c r="D422" s="103">
        <v>2014</v>
      </c>
      <c r="E422" s="79" t="s">
        <v>1031</v>
      </c>
      <c r="F422" s="79" t="s">
        <v>568</v>
      </c>
      <c r="G422" s="79" t="s">
        <v>1830</v>
      </c>
      <c r="H422" s="103" t="s">
        <v>950</v>
      </c>
      <c r="I422" s="103" t="s">
        <v>1298</v>
      </c>
      <c r="J422" s="103" t="s">
        <v>1185</v>
      </c>
      <c r="K422" s="103" t="s">
        <v>834</v>
      </c>
      <c r="L422" s="105">
        <v>32.65</v>
      </c>
      <c r="N422" s="103" t="s">
        <v>846</v>
      </c>
      <c r="O422" s="111" t="s">
        <v>572</v>
      </c>
      <c r="P422" s="79">
        <v>2008</v>
      </c>
      <c r="Q422" s="103">
        <v>1</v>
      </c>
      <c r="R422" s="103">
        <v>32.65</v>
      </c>
      <c r="T422" s="103">
        <v>3.7456606900876399</v>
      </c>
      <c r="U422" s="79">
        <v>122.29582153136144</v>
      </c>
      <c r="W422" s="103">
        <v>189.33530292592201</v>
      </c>
      <c r="X422" s="103">
        <v>120.63816944307599</v>
      </c>
      <c r="Z422" s="103">
        <v>191.93690125694945</v>
      </c>
      <c r="AB422" s="103">
        <v>5.1472526651441299</v>
      </c>
      <c r="AC422" s="111">
        <v>37.28919362297809</v>
      </c>
      <c r="AD422" s="103" t="s">
        <v>1848</v>
      </c>
      <c r="AG422" s="122" t="str">
        <f>VLOOKUP(A422,'Article Matrix'!$B$2:$I$84,7,FALSE)</f>
        <v>Sub-Saharan Africa</v>
      </c>
      <c r="AH422" s="122" t="str">
        <f>VLOOKUP(A422,'Article Matrix'!$B$2:$I$84,8,FALSE)</f>
        <v>Lower middle income</v>
      </c>
      <c r="AI422" s="103" t="str">
        <f t="shared" si="12"/>
        <v>Lower Middle Income</v>
      </c>
      <c r="AJ422" s="79" t="str">
        <f t="shared" si="13"/>
        <v>Per Patient Treated</v>
      </c>
    </row>
    <row r="423" spans="1:36">
      <c r="A423" s="103" t="s">
        <v>1033</v>
      </c>
      <c r="B423" s="103" t="s">
        <v>1666</v>
      </c>
      <c r="C423" s="103" t="s">
        <v>1035</v>
      </c>
      <c r="D423" s="103">
        <v>2012</v>
      </c>
      <c r="E423" s="79" t="s">
        <v>1034</v>
      </c>
      <c r="F423" s="79" t="s">
        <v>31</v>
      </c>
      <c r="G423" s="79"/>
      <c r="H423" s="79" t="s">
        <v>832</v>
      </c>
      <c r="I423" s="79" t="s">
        <v>867</v>
      </c>
      <c r="J423" s="103" t="s">
        <v>1172</v>
      </c>
      <c r="K423" s="103" t="s">
        <v>834</v>
      </c>
      <c r="L423" s="78">
        <v>36.590000000000003</v>
      </c>
      <c r="N423" s="103" t="s">
        <v>848</v>
      </c>
      <c r="O423" s="111" t="s">
        <v>572</v>
      </c>
      <c r="P423" s="79">
        <v>2010</v>
      </c>
      <c r="Q423" s="103">
        <v>1</v>
      </c>
      <c r="R423" s="103">
        <v>36.590000000000003</v>
      </c>
      <c r="T423" s="103">
        <v>1.7592267105871799</v>
      </c>
      <c r="U423" s="79">
        <v>64.370105340384924</v>
      </c>
      <c r="W423" s="103">
        <v>141.272723602556</v>
      </c>
      <c r="X423" s="103">
        <v>119.662260364039</v>
      </c>
      <c r="Z423" s="103">
        <v>75.99505535291118</v>
      </c>
      <c r="AB423" s="103">
        <v>1.9530686111248701</v>
      </c>
      <c r="AC423" s="111">
        <v>38.910591732433723</v>
      </c>
      <c r="AD423" s="103" t="s">
        <v>1835</v>
      </c>
      <c r="AF423" s="77"/>
      <c r="AG423" s="122" t="str">
        <f>VLOOKUP(A423,'Article Matrix'!$B$2:$I$84,7,FALSE)</f>
        <v>Latin America &amp; Caribbean</v>
      </c>
      <c r="AH423" s="122" t="str">
        <f>VLOOKUP(A423,'Article Matrix'!$B$2:$I$84,8,FALSE)</f>
        <v>Upper middle income</v>
      </c>
      <c r="AI423" s="103" t="str">
        <f t="shared" si="12"/>
        <v>Upper Middle Income</v>
      </c>
      <c r="AJ423" s="79" t="str">
        <f t="shared" si="13"/>
        <v>Per Person</v>
      </c>
    </row>
    <row r="424" spans="1:36">
      <c r="A424" s="103" t="s">
        <v>1082</v>
      </c>
      <c r="B424" s="103" t="s">
        <v>1630</v>
      </c>
      <c r="C424" s="103" t="s">
        <v>1032</v>
      </c>
      <c r="D424" s="103">
        <v>2014</v>
      </c>
      <c r="E424" s="79" t="s">
        <v>1031</v>
      </c>
      <c r="F424" s="79" t="s">
        <v>568</v>
      </c>
      <c r="G424" s="79" t="s">
        <v>1830</v>
      </c>
      <c r="H424" s="103" t="s">
        <v>950</v>
      </c>
      <c r="I424" s="103" t="s">
        <v>1296</v>
      </c>
      <c r="J424" s="103" t="s">
        <v>1186</v>
      </c>
      <c r="K424" s="103" t="s">
        <v>834</v>
      </c>
      <c r="L424" s="105">
        <v>38.15</v>
      </c>
      <c r="N424" s="103" t="s">
        <v>846</v>
      </c>
      <c r="O424" s="111" t="s">
        <v>572</v>
      </c>
      <c r="P424" s="79">
        <v>2008</v>
      </c>
      <c r="Q424" s="103">
        <v>1</v>
      </c>
      <c r="R424" s="103">
        <v>38.15</v>
      </c>
      <c r="T424" s="103">
        <v>3.7456606900876399</v>
      </c>
      <c r="U424" s="79">
        <v>142.89695532684345</v>
      </c>
      <c r="W424" s="103">
        <v>189.33530292592201</v>
      </c>
      <c r="X424" s="103">
        <v>120.63816944307599</v>
      </c>
      <c r="Z424" s="103">
        <v>224.26930422519516</v>
      </c>
      <c r="AB424" s="103">
        <v>5.1472526651441299</v>
      </c>
      <c r="AC424" s="111">
        <v>43.570681063295993</v>
      </c>
      <c r="AD424" s="103" t="s">
        <v>1848</v>
      </c>
      <c r="AG424" s="122" t="str">
        <f>VLOOKUP(A424,'Article Matrix'!$B$2:$I$84,7,FALSE)</f>
        <v>Sub-Saharan Africa</v>
      </c>
      <c r="AH424" s="122" t="str">
        <f>VLOOKUP(A424,'Article Matrix'!$B$2:$I$84,8,FALSE)</f>
        <v>Lower middle income</v>
      </c>
      <c r="AI424" s="103" t="str">
        <f t="shared" si="12"/>
        <v>Lower Middle Income</v>
      </c>
      <c r="AJ424" s="79" t="str">
        <f t="shared" si="13"/>
        <v>Per Patient Treated</v>
      </c>
    </row>
    <row r="425" spans="1:36">
      <c r="A425" s="103" t="s">
        <v>1082</v>
      </c>
      <c r="B425" s="103" t="s">
        <v>1633</v>
      </c>
      <c r="C425" s="103" t="s">
        <v>1032</v>
      </c>
      <c r="D425" s="103">
        <v>2014</v>
      </c>
      <c r="E425" s="79" t="s">
        <v>1031</v>
      </c>
      <c r="F425" s="79" t="s">
        <v>568</v>
      </c>
      <c r="G425" s="79" t="s">
        <v>1830</v>
      </c>
      <c r="H425" s="103" t="s">
        <v>950</v>
      </c>
      <c r="I425" s="103" t="s">
        <v>1296</v>
      </c>
      <c r="J425" s="103" t="s">
        <v>1189</v>
      </c>
      <c r="K425" s="103" t="s">
        <v>834</v>
      </c>
      <c r="L425" s="105">
        <v>38.58</v>
      </c>
      <c r="N425" s="103" t="s">
        <v>846</v>
      </c>
      <c r="O425" s="111" t="s">
        <v>572</v>
      </c>
      <c r="P425" s="79">
        <v>2008</v>
      </c>
      <c r="Q425" s="103">
        <v>1</v>
      </c>
      <c r="R425" s="103">
        <v>38.58</v>
      </c>
      <c r="T425" s="103">
        <v>3.7456606900876399</v>
      </c>
      <c r="U425" s="79">
        <v>144.50758942358115</v>
      </c>
      <c r="W425" s="103">
        <v>189.33530292592201</v>
      </c>
      <c r="X425" s="103">
        <v>120.63816944307599</v>
      </c>
      <c r="Z425" s="103">
        <v>226.79711027543982</v>
      </c>
      <c r="AB425" s="103">
        <v>5.1472526651441299</v>
      </c>
      <c r="AC425" s="111">
        <v>44.061779172266299</v>
      </c>
      <c r="AD425" s="103" t="s">
        <v>1848</v>
      </c>
      <c r="AG425" s="122" t="str">
        <f>VLOOKUP(A425,'Article Matrix'!$B$2:$I$84,7,FALSE)</f>
        <v>Sub-Saharan Africa</v>
      </c>
      <c r="AH425" s="122" t="str">
        <f>VLOOKUP(A425,'Article Matrix'!$B$2:$I$84,8,FALSE)</f>
        <v>Lower middle income</v>
      </c>
      <c r="AI425" s="103" t="str">
        <f t="shared" si="12"/>
        <v>Lower Middle Income</v>
      </c>
      <c r="AJ425" s="79" t="str">
        <f t="shared" si="13"/>
        <v>Per Patient Treated</v>
      </c>
    </row>
    <row r="426" spans="1:36">
      <c r="A426" s="103" t="s">
        <v>1082</v>
      </c>
      <c r="B426" s="103" t="s">
        <v>1664</v>
      </c>
      <c r="C426" s="103" t="s">
        <v>1032</v>
      </c>
      <c r="D426" s="103">
        <v>2014</v>
      </c>
      <c r="E426" s="79" t="s">
        <v>1031</v>
      </c>
      <c r="F426" s="79" t="s">
        <v>568</v>
      </c>
      <c r="G426" s="79" t="s">
        <v>1830</v>
      </c>
      <c r="H426" s="103" t="s">
        <v>950</v>
      </c>
      <c r="I426" s="103" t="s">
        <v>1298</v>
      </c>
      <c r="J426" s="103" t="s">
        <v>1206</v>
      </c>
      <c r="K426" s="103" t="s">
        <v>834</v>
      </c>
      <c r="L426" s="105">
        <v>35.69</v>
      </c>
      <c r="N426" s="103" t="s">
        <v>846</v>
      </c>
      <c r="O426" s="111" t="s">
        <v>572</v>
      </c>
      <c r="P426" s="79">
        <v>2008</v>
      </c>
      <c r="Q426" s="103">
        <v>1</v>
      </c>
      <c r="R426" s="103">
        <v>35.69</v>
      </c>
      <c r="T426" s="103">
        <v>3.7456606900876399</v>
      </c>
      <c r="U426" s="79">
        <v>133.68263002922785</v>
      </c>
      <c r="W426" s="103">
        <v>189.33530292592201</v>
      </c>
      <c r="X426" s="103">
        <v>120.63816944307599</v>
      </c>
      <c r="Z426" s="103">
        <v>209.80790217030707</v>
      </c>
      <c r="AB426" s="103">
        <v>5.1472526651441299</v>
      </c>
      <c r="AC426" s="111">
        <v>40.761143044535615</v>
      </c>
      <c r="AD426" s="103" t="s">
        <v>1848</v>
      </c>
      <c r="AG426" s="122" t="str">
        <f>VLOOKUP(A426,'Article Matrix'!$B$2:$I$84,7,FALSE)</f>
        <v>Sub-Saharan Africa</v>
      </c>
      <c r="AH426" s="122" t="str">
        <f>VLOOKUP(A426,'Article Matrix'!$B$2:$I$84,8,FALSE)</f>
        <v>Lower middle income</v>
      </c>
      <c r="AI426" s="103" t="str">
        <f t="shared" si="12"/>
        <v>Lower Middle Income</v>
      </c>
      <c r="AJ426" s="79" t="str">
        <f t="shared" si="13"/>
        <v>Per Patient Treated</v>
      </c>
    </row>
    <row r="427" spans="1:36">
      <c r="A427" s="103" t="s">
        <v>1082</v>
      </c>
      <c r="B427" s="103" t="s">
        <v>1637</v>
      </c>
      <c r="C427" s="103" t="s">
        <v>1032</v>
      </c>
      <c r="D427" s="103">
        <v>2014</v>
      </c>
      <c r="E427" s="79" t="s">
        <v>1031</v>
      </c>
      <c r="F427" s="79" t="s">
        <v>568</v>
      </c>
      <c r="G427" s="79" t="s">
        <v>1830</v>
      </c>
      <c r="H427" s="103" t="s">
        <v>950</v>
      </c>
      <c r="I427" s="103" t="s">
        <v>1296</v>
      </c>
      <c r="J427" s="103" t="s">
        <v>1194</v>
      </c>
      <c r="K427" s="103" t="s">
        <v>834</v>
      </c>
      <c r="L427" s="105">
        <v>39.159999999999997</v>
      </c>
      <c r="N427" s="103" t="s">
        <v>846</v>
      </c>
      <c r="O427" s="111" t="s">
        <v>572</v>
      </c>
      <c r="P427" s="79">
        <v>2008</v>
      </c>
      <c r="Q427" s="103">
        <v>1</v>
      </c>
      <c r="R427" s="103">
        <v>39.159999999999997</v>
      </c>
      <c r="T427" s="103">
        <v>3.7456606900876399</v>
      </c>
      <c r="U427" s="79">
        <v>146.68007262383196</v>
      </c>
      <c r="W427" s="103">
        <v>189.33530292592201</v>
      </c>
      <c r="X427" s="103">
        <v>120.63816944307599</v>
      </c>
      <c r="Z427" s="103">
        <v>230.20670913390936</v>
      </c>
      <c r="AB427" s="103">
        <v>5.1472526651441299</v>
      </c>
      <c r="AC427" s="111">
        <v>44.72419057506346</v>
      </c>
      <c r="AD427" s="103" t="s">
        <v>1848</v>
      </c>
      <c r="AG427" s="122" t="str">
        <f>VLOOKUP(A427,'Article Matrix'!$B$2:$I$84,7,FALSE)</f>
        <v>Sub-Saharan Africa</v>
      </c>
      <c r="AH427" s="122" t="str">
        <f>VLOOKUP(A427,'Article Matrix'!$B$2:$I$84,8,FALSE)</f>
        <v>Lower middle income</v>
      </c>
      <c r="AI427" s="103" t="str">
        <f t="shared" si="12"/>
        <v>Lower Middle Income</v>
      </c>
      <c r="AJ427" s="79" t="str">
        <f t="shared" si="13"/>
        <v>Per Patient Treated</v>
      </c>
    </row>
    <row r="428" spans="1:36">
      <c r="A428" s="103" t="s">
        <v>1082</v>
      </c>
      <c r="B428" s="103" t="s">
        <v>1655</v>
      </c>
      <c r="C428" s="103" t="s">
        <v>1032</v>
      </c>
      <c r="D428" s="103">
        <v>2014</v>
      </c>
      <c r="E428" s="79" t="s">
        <v>1031</v>
      </c>
      <c r="F428" s="79" t="s">
        <v>568</v>
      </c>
      <c r="G428" s="79" t="s">
        <v>1830</v>
      </c>
      <c r="H428" s="103" t="s">
        <v>950</v>
      </c>
      <c r="I428" s="103" t="s">
        <v>1296</v>
      </c>
      <c r="J428" s="103" t="s">
        <v>1215</v>
      </c>
      <c r="K428" s="103" t="s">
        <v>834</v>
      </c>
      <c r="L428" s="78">
        <v>39.619999999999997</v>
      </c>
      <c r="N428" s="103" t="s">
        <v>846</v>
      </c>
      <c r="O428" s="111" t="s">
        <v>572</v>
      </c>
      <c r="P428" s="79">
        <v>2008</v>
      </c>
      <c r="Q428" s="103">
        <v>1</v>
      </c>
      <c r="R428" s="103">
        <v>39.619999999999997</v>
      </c>
      <c r="T428" s="103">
        <v>3.7456606900876399</v>
      </c>
      <c r="U428" s="79">
        <v>148.40307654127227</v>
      </c>
      <c r="W428" s="103">
        <v>189.33530292592201</v>
      </c>
      <c r="X428" s="103">
        <v>120.63816944307599</v>
      </c>
      <c r="Z428" s="103">
        <v>232.91087374579897</v>
      </c>
      <c r="AB428" s="103">
        <v>5.1472526651441299</v>
      </c>
      <c r="AC428" s="111">
        <v>45.24955134279913</v>
      </c>
      <c r="AD428" s="103" t="s">
        <v>1848</v>
      </c>
      <c r="AG428" s="122" t="str">
        <f>VLOOKUP(A428,'Article Matrix'!$B$2:$I$84,7,FALSE)</f>
        <v>Sub-Saharan Africa</v>
      </c>
      <c r="AH428" s="122" t="str">
        <f>VLOOKUP(A428,'Article Matrix'!$B$2:$I$84,8,FALSE)</f>
        <v>Lower middle income</v>
      </c>
      <c r="AI428" s="103" t="str">
        <f t="shared" si="12"/>
        <v>Lower Middle Income</v>
      </c>
      <c r="AJ428" s="79" t="str">
        <f t="shared" si="13"/>
        <v>Per Patient Treated</v>
      </c>
    </row>
    <row r="429" spans="1:36">
      <c r="A429" s="103" t="s">
        <v>1082</v>
      </c>
      <c r="B429" s="103" t="s">
        <v>1636</v>
      </c>
      <c r="C429" s="103" t="s">
        <v>1032</v>
      </c>
      <c r="D429" s="103">
        <v>2014</v>
      </c>
      <c r="E429" s="79" t="s">
        <v>1031</v>
      </c>
      <c r="F429" s="79" t="s">
        <v>568</v>
      </c>
      <c r="G429" s="79" t="s">
        <v>1830</v>
      </c>
      <c r="H429" s="103" t="s">
        <v>950</v>
      </c>
      <c r="I429" s="103" t="s">
        <v>1296</v>
      </c>
      <c r="J429" s="103" t="s">
        <v>1193</v>
      </c>
      <c r="K429" s="103" t="s">
        <v>834</v>
      </c>
      <c r="L429" s="105">
        <v>39.840000000000003</v>
      </c>
      <c r="N429" s="103" t="s">
        <v>846</v>
      </c>
      <c r="O429" s="111" t="s">
        <v>572</v>
      </c>
      <c r="P429" s="79">
        <v>2008</v>
      </c>
      <c r="Q429" s="103">
        <v>1</v>
      </c>
      <c r="R429" s="103">
        <v>39.840000000000003</v>
      </c>
      <c r="T429" s="103">
        <v>3.7456606900876399</v>
      </c>
      <c r="U429" s="79">
        <v>149.22712189309158</v>
      </c>
      <c r="W429" s="103">
        <v>189.33530292592201</v>
      </c>
      <c r="X429" s="103">
        <v>120.63816944307599</v>
      </c>
      <c r="Z429" s="103">
        <v>234.20416986452884</v>
      </c>
      <c r="AB429" s="103">
        <v>5.1472526651441299</v>
      </c>
      <c r="AC429" s="111">
        <v>45.500810840411852</v>
      </c>
      <c r="AD429" s="103" t="s">
        <v>1848</v>
      </c>
      <c r="AG429" s="122" t="str">
        <f>VLOOKUP(A429,'Article Matrix'!$B$2:$I$84,7,FALSE)</f>
        <v>Sub-Saharan Africa</v>
      </c>
      <c r="AH429" s="122" t="str">
        <f>VLOOKUP(A429,'Article Matrix'!$B$2:$I$84,8,FALSE)</f>
        <v>Lower middle income</v>
      </c>
      <c r="AI429" s="103" t="str">
        <f t="shared" si="12"/>
        <v>Lower Middle Income</v>
      </c>
      <c r="AJ429" s="79" t="str">
        <f t="shared" si="13"/>
        <v>Per Patient Treated</v>
      </c>
    </row>
    <row r="430" spans="1:36">
      <c r="A430" s="103" t="s">
        <v>1082</v>
      </c>
      <c r="B430" s="103" t="s">
        <v>1624</v>
      </c>
      <c r="C430" s="103" t="s">
        <v>1032</v>
      </c>
      <c r="D430" s="103">
        <v>2014</v>
      </c>
      <c r="E430" s="79" t="s">
        <v>1031</v>
      </c>
      <c r="F430" s="79" t="s">
        <v>568</v>
      </c>
      <c r="G430" s="79" t="s">
        <v>1830</v>
      </c>
      <c r="H430" s="103" t="s">
        <v>950</v>
      </c>
      <c r="I430" s="103" t="s">
        <v>1296</v>
      </c>
      <c r="J430" s="103" t="s">
        <v>1179</v>
      </c>
      <c r="K430" s="103" t="s">
        <v>834</v>
      </c>
      <c r="L430" s="105">
        <v>40.119999999999997</v>
      </c>
      <c r="N430" s="103" t="s">
        <v>846</v>
      </c>
      <c r="O430" s="111" t="s">
        <v>572</v>
      </c>
      <c r="P430" s="79">
        <v>2008</v>
      </c>
      <c r="Q430" s="103">
        <v>1</v>
      </c>
      <c r="R430" s="103">
        <v>40.119999999999997</v>
      </c>
      <c r="T430" s="103">
        <v>3.7456606900876399</v>
      </c>
      <c r="U430" s="79">
        <v>150.27590688631611</v>
      </c>
      <c r="W430" s="103">
        <v>189.33530292592201</v>
      </c>
      <c r="X430" s="103">
        <v>120.63816944307599</v>
      </c>
      <c r="Z430" s="103">
        <v>235.85018310654863</v>
      </c>
      <c r="AB430" s="103">
        <v>5.1472526651441299</v>
      </c>
      <c r="AC430" s="111">
        <v>45.820595655555316</v>
      </c>
      <c r="AD430" s="103" t="s">
        <v>1848</v>
      </c>
      <c r="AG430" s="122" t="str">
        <f>VLOOKUP(A430,'Article Matrix'!$B$2:$I$84,7,FALSE)</f>
        <v>Sub-Saharan Africa</v>
      </c>
      <c r="AH430" s="122" t="str">
        <f>VLOOKUP(A430,'Article Matrix'!$B$2:$I$84,8,FALSE)</f>
        <v>Lower middle income</v>
      </c>
      <c r="AI430" s="103" t="str">
        <f t="shared" si="12"/>
        <v>Lower Middle Income</v>
      </c>
      <c r="AJ430" s="79" t="str">
        <f t="shared" si="13"/>
        <v>Per Patient Treated</v>
      </c>
    </row>
    <row r="431" spans="1:36">
      <c r="A431" s="103" t="s">
        <v>1082</v>
      </c>
      <c r="B431" s="103" t="s">
        <v>1657</v>
      </c>
      <c r="C431" s="103" t="s">
        <v>1032</v>
      </c>
      <c r="D431" s="103">
        <v>2014</v>
      </c>
      <c r="E431" s="79" t="s">
        <v>1031</v>
      </c>
      <c r="F431" s="79" t="s">
        <v>568</v>
      </c>
      <c r="G431" s="79" t="s">
        <v>1830</v>
      </c>
      <c r="H431" s="103" t="s">
        <v>950</v>
      </c>
      <c r="I431" s="103" t="s">
        <v>1296</v>
      </c>
      <c r="J431" s="103" t="s">
        <v>1217</v>
      </c>
      <c r="K431" s="103" t="s">
        <v>834</v>
      </c>
      <c r="L431" s="78">
        <v>41.84</v>
      </c>
      <c r="N431" s="103" t="s">
        <v>846</v>
      </c>
      <c r="O431" s="111" t="s">
        <v>572</v>
      </c>
      <c r="P431" s="79">
        <v>2008</v>
      </c>
      <c r="Q431" s="103">
        <v>1</v>
      </c>
      <c r="R431" s="103">
        <v>41.84</v>
      </c>
      <c r="T431" s="103">
        <v>3.7456606900876399</v>
      </c>
      <c r="U431" s="79">
        <v>156.71844327326687</v>
      </c>
      <c r="W431" s="103">
        <v>189.33530292592201</v>
      </c>
      <c r="X431" s="103">
        <v>120.63816944307599</v>
      </c>
      <c r="Z431" s="103">
        <v>245.96140730752731</v>
      </c>
      <c r="AB431" s="103">
        <v>5.1472526651441299</v>
      </c>
      <c r="AC431" s="111">
        <v>47.784988091436553</v>
      </c>
      <c r="AD431" s="103" t="s">
        <v>1848</v>
      </c>
      <c r="AG431" s="122" t="str">
        <f>VLOOKUP(A431,'Article Matrix'!$B$2:$I$84,7,FALSE)</f>
        <v>Sub-Saharan Africa</v>
      </c>
      <c r="AH431" s="122" t="str">
        <f>VLOOKUP(A431,'Article Matrix'!$B$2:$I$84,8,FALSE)</f>
        <v>Lower middle income</v>
      </c>
      <c r="AI431" s="103" t="str">
        <f t="shared" si="12"/>
        <v>Lower Middle Income</v>
      </c>
      <c r="AJ431" s="79" t="str">
        <f t="shared" si="13"/>
        <v>Per Patient Treated</v>
      </c>
    </row>
    <row r="432" spans="1:36">
      <c r="A432" s="103" t="s">
        <v>1082</v>
      </c>
      <c r="B432" s="103" t="s">
        <v>1639</v>
      </c>
      <c r="C432" s="103" t="s">
        <v>1032</v>
      </c>
      <c r="D432" s="103">
        <v>2014</v>
      </c>
      <c r="E432" s="79" t="s">
        <v>1031</v>
      </c>
      <c r="F432" s="79" t="s">
        <v>568</v>
      </c>
      <c r="G432" s="79" t="s">
        <v>1830</v>
      </c>
      <c r="H432" s="103" t="s">
        <v>950</v>
      </c>
      <c r="I432" s="103" t="s">
        <v>1296</v>
      </c>
      <c r="J432" s="103" t="s">
        <v>1196</v>
      </c>
      <c r="K432" s="103" t="s">
        <v>834</v>
      </c>
      <c r="L432" s="105">
        <v>43.09</v>
      </c>
      <c r="N432" s="103" t="s">
        <v>846</v>
      </c>
      <c r="O432" s="111" t="s">
        <v>572</v>
      </c>
      <c r="P432" s="79">
        <v>2008</v>
      </c>
      <c r="Q432" s="103">
        <v>1</v>
      </c>
      <c r="R432" s="103">
        <v>43.09</v>
      </c>
      <c r="T432" s="103">
        <v>3.7456606900876399</v>
      </c>
      <c r="U432" s="79">
        <v>161.40051913587641</v>
      </c>
      <c r="W432" s="103">
        <v>189.33530292592201</v>
      </c>
      <c r="X432" s="103">
        <v>120.63816944307599</v>
      </c>
      <c r="Z432" s="103">
        <v>253.30968070940131</v>
      </c>
      <c r="AB432" s="103">
        <v>5.1472526651441299</v>
      </c>
      <c r="AC432" s="111">
        <v>49.212598873326982</v>
      </c>
      <c r="AD432" s="103" t="s">
        <v>1848</v>
      </c>
      <c r="AG432" s="122" t="str">
        <f>VLOOKUP(A432,'Article Matrix'!$B$2:$I$84,7,FALSE)</f>
        <v>Sub-Saharan Africa</v>
      </c>
      <c r="AH432" s="122" t="str">
        <f>VLOOKUP(A432,'Article Matrix'!$B$2:$I$84,8,FALSE)</f>
        <v>Lower middle income</v>
      </c>
      <c r="AI432" s="103" t="str">
        <f t="shared" si="12"/>
        <v>Lower Middle Income</v>
      </c>
      <c r="AJ432" s="79" t="str">
        <f t="shared" si="13"/>
        <v>Per Patient Treated</v>
      </c>
    </row>
    <row r="433" spans="1:36">
      <c r="A433" s="103" t="s">
        <v>1082</v>
      </c>
      <c r="B433" s="103" t="s">
        <v>1652</v>
      </c>
      <c r="C433" s="103" t="s">
        <v>1032</v>
      </c>
      <c r="D433" s="103">
        <v>2014</v>
      </c>
      <c r="E433" s="79" t="s">
        <v>1031</v>
      </c>
      <c r="F433" s="79" t="s">
        <v>568</v>
      </c>
      <c r="G433" s="79" t="s">
        <v>1830</v>
      </c>
      <c r="H433" s="103" t="s">
        <v>950</v>
      </c>
      <c r="I433" s="103" t="s">
        <v>1296</v>
      </c>
      <c r="J433" s="103" t="s">
        <v>1211</v>
      </c>
      <c r="K433" s="103" t="s">
        <v>834</v>
      </c>
      <c r="L433" s="78">
        <v>43.19</v>
      </c>
      <c r="N433" s="103" t="s">
        <v>846</v>
      </c>
      <c r="O433" s="111" t="s">
        <v>572</v>
      </c>
      <c r="P433" s="79">
        <v>2008</v>
      </c>
      <c r="Q433" s="103">
        <v>1</v>
      </c>
      <c r="R433" s="103">
        <v>43.19</v>
      </c>
      <c r="T433" s="103">
        <v>3.7456606900876399</v>
      </c>
      <c r="U433" s="79">
        <v>161.77508520488516</v>
      </c>
      <c r="W433" s="103">
        <v>189.33530292592201</v>
      </c>
      <c r="X433" s="103">
        <v>120.63816944307599</v>
      </c>
      <c r="Z433" s="103">
        <v>253.89754258155122</v>
      </c>
      <c r="AB433" s="103">
        <v>5.1472526651441299</v>
      </c>
      <c r="AC433" s="111">
        <v>49.326807735878212</v>
      </c>
      <c r="AD433" s="103" t="s">
        <v>1848</v>
      </c>
      <c r="AG433" s="122" t="str">
        <f>VLOOKUP(A433,'Article Matrix'!$B$2:$I$84,7,FALSE)</f>
        <v>Sub-Saharan Africa</v>
      </c>
      <c r="AH433" s="122" t="str">
        <f>VLOOKUP(A433,'Article Matrix'!$B$2:$I$84,8,FALSE)</f>
        <v>Lower middle income</v>
      </c>
      <c r="AI433" s="103" t="str">
        <f t="shared" si="12"/>
        <v>Lower Middle Income</v>
      </c>
      <c r="AJ433" s="79" t="str">
        <f t="shared" si="13"/>
        <v>Per Patient Treated</v>
      </c>
    </row>
    <row r="434" spans="1:36">
      <c r="A434" s="103" t="s">
        <v>803</v>
      </c>
      <c r="B434" s="103" t="s">
        <v>1438</v>
      </c>
      <c r="C434" s="103" t="s">
        <v>749</v>
      </c>
      <c r="D434" s="103">
        <v>2004</v>
      </c>
      <c r="E434" s="79" t="s">
        <v>707</v>
      </c>
      <c r="F434" s="103" t="s">
        <v>349</v>
      </c>
      <c r="G434" s="103" t="s">
        <v>1832</v>
      </c>
      <c r="H434" s="79" t="s">
        <v>1829</v>
      </c>
      <c r="I434" s="103" t="s">
        <v>863</v>
      </c>
      <c r="J434" s="103" t="s">
        <v>911</v>
      </c>
      <c r="K434" s="103" t="s">
        <v>834</v>
      </c>
      <c r="L434" s="105">
        <v>15.8</v>
      </c>
      <c r="N434" s="103" t="s">
        <v>837</v>
      </c>
      <c r="O434" s="111" t="s">
        <v>572</v>
      </c>
      <c r="P434" s="79">
        <v>2002</v>
      </c>
      <c r="Q434" s="103">
        <v>1</v>
      </c>
      <c r="R434" s="103">
        <v>15.8</v>
      </c>
      <c r="T434" s="103">
        <v>78.749141666666702</v>
      </c>
      <c r="U434" s="103">
        <v>1244.236438333334</v>
      </c>
      <c r="W434" s="103">
        <v>224.602657227321</v>
      </c>
      <c r="X434" s="103">
        <v>72.529830292627594</v>
      </c>
      <c r="Z434" s="103">
        <v>3853.0189460146935</v>
      </c>
      <c r="AB434" s="103">
        <v>84.529601757352907</v>
      </c>
      <c r="AC434" s="111">
        <v>45.581889254311243</v>
      </c>
      <c r="AD434" s="103" t="s">
        <v>1845</v>
      </c>
      <c r="AG434" s="122" t="str">
        <f>VLOOKUP(A434,'Article Matrix'!$B$2:$I$84,7,FALSE)</f>
        <v>Sub-Saharan Africa</v>
      </c>
      <c r="AH434" s="122" t="str">
        <f>VLOOKUP(A434,'Article Matrix'!$B$2:$I$84,8,FALSE)</f>
        <v>Low income</v>
      </c>
      <c r="AI434" s="103" t="str">
        <f t="shared" si="12"/>
        <v>Low Income</v>
      </c>
      <c r="AJ434" s="79" t="str">
        <f t="shared" si="13"/>
        <v>Per Net Distributed</v>
      </c>
    </row>
    <row r="435" spans="1:36">
      <c r="A435" s="103" t="s">
        <v>1082</v>
      </c>
      <c r="B435" s="103" t="s">
        <v>1648</v>
      </c>
      <c r="C435" s="103" t="s">
        <v>1032</v>
      </c>
      <c r="D435" s="103">
        <v>2014</v>
      </c>
      <c r="E435" s="79" t="s">
        <v>1031</v>
      </c>
      <c r="F435" s="79" t="s">
        <v>568</v>
      </c>
      <c r="G435" s="79" t="s">
        <v>1830</v>
      </c>
      <c r="H435" s="103" t="s">
        <v>950</v>
      </c>
      <c r="I435" s="103" t="s">
        <v>1296</v>
      </c>
      <c r="J435" s="103" t="s">
        <v>1207</v>
      </c>
      <c r="K435" s="103" t="s">
        <v>834</v>
      </c>
      <c r="L435" s="105">
        <v>43.7</v>
      </c>
      <c r="N435" s="103" t="s">
        <v>846</v>
      </c>
      <c r="O435" s="111" t="s">
        <v>572</v>
      </c>
      <c r="P435" s="79">
        <v>2008</v>
      </c>
      <c r="Q435" s="103">
        <v>1</v>
      </c>
      <c r="R435" s="103">
        <v>43.7</v>
      </c>
      <c r="T435" s="103">
        <v>3.7456606900876399</v>
      </c>
      <c r="U435" s="79">
        <v>163.68537215682989</v>
      </c>
      <c r="W435" s="103">
        <v>189.33530292592201</v>
      </c>
      <c r="X435" s="103">
        <v>120.63816944307599</v>
      </c>
      <c r="Z435" s="103">
        <v>256.89563812951587</v>
      </c>
      <c r="AB435" s="103">
        <v>5.1472526651441299</v>
      </c>
      <c r="AC435" s="111">
        <v>49.909272934889522</v>
      </c>
      <c r="AD435" s="103" t="s">
        <v>1848</v>
      </c>
      <c r="AG435" s="122" t="str">
        <f>VLOOKUP(A435,'Article Matrix'!$B$2:$I$84,7,FALSE)</f>
        <v>Sub-Saharan Africa</v>
      </c>
      <c r="AH435" s="122" t="str">
        <f>VLOOKUP(A435,'Article Matrix'!$B$2:$I$84,8,FALSE)</f>
        <v>Lower middle income</v>
      </c>
      <c r="AI435" s="103" t="str">
        <f t="shared" si="12"/>
        <v>Lower Middle Income</v>
      </c>
      <c r="AJ435" s="79" t="str">
        <f t="shared" si="13"/>
        <v>Per Patient Treated</v>
      </c>
    </row>
    <row r="436" spans="1:36">
      <c r="A436" s="103" t="s">
        <v>1082</v>
      </c>
      <c r="B436" s="103" t="s">
        <v>1645</v>
      </c>
      <c r="C436" s="103" t="s">
        <v>1032</v>
      </c>
      <c r="D436" s="103">
        <v>2014</v>
      </c>
      <c r="E436" s="79" t="s">
        <v>1031</v>
      </c>
      <c r="F436" s="79" t="s">
        <v>568</v>
      </c>
      <c r="G436" s="79" t="s">
        <v>1830</v>
      </c>
      <c r="H436" s="103" t="s">
        <v>950</v>
      </c>
      <c r="I436" s="103" t="s">
        <v>1296</v>
      </c>
      <c r="J436" s="103" t="s">
        <v>1203</v>
      </c>
      <c r="K436" s="103" t="s">
        <v>834</v>
      </c>
      <c r="L436" s="105">
        <v>44.97</v>
      </c>
      <c r="N436" s="103" t="s">
        <v>846</v>
      </c>
      <c r="O436" s="111" t="s">
        <v>572</v>
      </c>
      <c r="P436" s="79">
        <v>2008</v>
      </c>
      <c r="Q436" s="103">
        <v>1</v>
      </c>
      <c r="R436" s="103">
        <v>44.97</v>
      </c>
      <c r="T436" s="103">
        <v>3.7456606900876399</v>
      </c>
      <c r="U436" s="79">
        <v>168.44236123324117</v>
      </c>
      <c r="W436" s="103">
        <v>189.33530292592201</v>
      </c>
      <c r="X436" s="103">
        <v>120.63816944307599</v>
      </c>
      <c r="Z436" s="103">
        <v>264.36148390581985</v>
      </c>
      <c r="AB436" s="103">
        <v>5.1472526651441299</v>
      </c>
      <c r="AC436" s="111">
        <v>51.359725489290192</v>
      </c>
      <c r="AD436" s="103" t="s">
        <v>1848</v>
      </c>
      <c r="AG436" s="122" t="str">
        <f>VLOOKUP(A436,'Article Matrix'!$B$2:$I$84,7,FALSE)</f>
        <v>Sub-Saharan Africa</v>
      </c>
      <c r="AH436" s="122" t="str">
        <f>VLOOKUP(A436,'Article Matrix'!$B$2:$I$84,8,FALSE)</f>
        <v>Lower middle income</v>
      </c>
      <c r="AI436" s="103" t="str">
        <f t="shared" si="12"/>
        <v>Lower Middle Income</v>
      </c>
      <c r="AJ436" s="79" t="str">
        <f t="shared" si="13"/>
        <v>Per Patient Treated</v>
      </c>
    </row>
    <row r="437" spans="1:36">
      <c r="A437" s="103" t="s">
        <v>1071</v>
      </c>
      <c r="B437" s="103" t="s">
        <v>1728</v>
      </c>
      <c r="C437" s="103" t="s">
        <v>1054</v>
      </c>
      <c r="D437" s="103">
        <v>2013</v>
      </c>
      <c r="E437" s="79" t="s">
        <v>1072</v>
      </c>
      <c r="F437" s="100" t="s">
        <v>524</v>
      </c>
      <c r="G437" s="100"/>
      <c r="H437" s="103" t="s">
        <v>950</v>
      </c>
      <c r="I437" s="103" t="s">
        <v>1296</v>
      </c>
      <c r="J437" s="103" t="s">
        <v>1235</v>
      </c>
      <c r="K437" s="113" t="s">
        <v>834</v>
      </c>
      <c r="L437" s="78">
        <v>40.159999999999997</v>
      </c>
      <c r="N437" s="103" t="s">
        <v>846</v>
      </c>
      <c r="O437" s="111" t="s">
        <v>572</v>
      </c>
      <c r="P437" s="79">
        <v>2009</v>
      </c>
      <c r="Q437" s="103">
        <v>1</v>
      </c>
      <c r="R437" s="103">
        <v>40.159999999999997</v>
      </c>
      <c r="T437" s="103">
        <v>1320.3120607404101</v>
      </c>
      <c r="U437" s="79">
        <v>53023.732359334863</v>
      </c>
      <c r="W437" s="103">
        <v>197.07182063634701</v>
      </c>
      <c r="X437" s="103">
        <v>126.584052425018</v>
      </c>
      <c r="Z437" s="103">
        <v>82549.762571223226</v>
      </c>
      <c r="AB437" s="103">
        <v>1583.00278737484</v>
      </c>
      <c r="AC437" s="111">
        <v>52.147578784822585</v>
      </c>
      <c r="AD437" s="103" t="s">
        <v>1848</v>
      </c>
      <c r="AG437" s="122" t="str">
        <f>VLOOKUP(A437,'Article Matrix'!$B$2:$I$84,7,FALSE)</f>
        <v>Multiple</v>
      </c>
      <c r="AH437" s="122" t="str">
        <f>VLOOKUP(A437,'Article Matrix'!$B$2:$I$84,8,FALSE)</f>
        <v>Multiple</v>
      </c>
      <c r="AI437" s="103" t="str">
        <f t="shared" si="12"/>
        <v>Multiple</v>
      </c>
      <c r="AJ437" s="79" t="str">
        <f t="shared" si="13"/>
        <v>Per Patient Treated</v>
      </c>
    </row>
    <row r="438" spans="1:36">
      <c r="A438" s="103" t="s">
        <v>809</v>
      </c>
      <c r="B438" s="103" t="s">
        <v>1459</v>
      </c>
      <c r="C438" s="103" t="s">
        <v>752</v>
      </c>
      <c r="D438" s="103">
        <v>2003</v>
      </c>
      <c r="E438" s="79" t="s">
        <v>713</v>
      </c>
      <c r="F438" s="103" t="s">
        <v>210</v>
      </c>
      <c r="G438" s="79" t="s">
        <v>1830</v>
      </c>
      <c r="H438" s="103" t="s">
        <v>950</v>
      </c>
      <c r="I438" s="103" t="s">
        <v>1296</v>
      </c>
      <c r="J438" s="103" t="s">
        <v>921</v>
      </c>
      <c r="K438" s="103" t="s">
        <v>851</v>
      </c>
      <c r="L438" s="105">
        <f>1559.35/55</f>
        <v>28.351818181818182</v>
      </c>
      <c r="N438" s="103" t="s">
        <v>846</v>
      </c>
      <c r="O438" s="111" t="s">
        <v>572</v>
      </c>
      <c r="P438" s="79">
        <v>1999</v>
      </c>
      <c r="Q438" s="103">
        <v>1</v>
      </c>
      <c r="R438" s="103">
        <v>1559.35</v>
      </c>
      <c r="T438" s="103">
        <v>4.6243952500000001</v>
      </c>
      <c r="U438" s="103">
        <v>7211.0507330874998</v>
      </c>
      <c r="W438" s="103">
        <v>181.416935025573</v>
      </c>
      <c r="X438" s="103">
        <v>58.531189414498101</v>
      </c>
      <c r="Z438" s="103">
        <v>22350.591802369974</v>
      </c>
      <c r="AB438" s="103">
        <v>7.6191416666666703</v>
      </c>
      <c r="AC438" s="111">
        <f>2933.4789639301/55</f>
        <v>53.335981162365449</v>
      </c>
      <c r="AD438" s="103" t="s">
        <v>1848</v>
      </c>
      <c r="AF438" s="103" t="s">
        <v>967</v>
      </c>
      <c r="AG438" s="122" t="str">
        <f>VLOOKUP(A438,'Article Matrix'!$B$2:$I$84,7,FALSE)</f>
        <v>Sub-Saharan Africa</v>
      </c>
      <c r="AH438" s="122" t="str">
        <f>VLOOKUP(A438,'Article Matrix'!$B$2:$I$84,8,FALSE)</f>
        <v>Low income</v>
      </c>
      <c r="AI438" s="103" t="str">
        <f t="shared" si="12"/>
        <v>Low Income</v>
      </c>
      <c r="AJ438" s="79" t="str">
        <f t="shared" si="13"/>
        <v>Per Patient Treated</v>
      </c>
    </row>
    <row r="439" spans="1:36">
      <c r="A439" s="103" t="s">
        <v>782</v>
      </c>
      <c r="B439" s="103" t="s">
        <v>1613</v>
      </c>
      <c r="C439" s="103" t="s">
        <v>724</v>
      </c>
      <c r="D439" s="103">
        <v>2009</v>
      </c>
      <c r="E439" s="79" t="s">
        <v>686</v>
      </c>
      <c r="F439" s="103" t="s">
        <v>190</v>
      </c>
      <c r="G439" s="79" t="s">
        <v>1830</v>
      </c>
      <c r="H439" s="103" t="s">
        <v>950</v>
      </c>
      <c r="I439" s="103" t="s">
        <v>1296</v>
      </c>
      <c r="J439" s="103" t="s">
        <v>875</v>
      </c>
      <c r="K439" s="103" t="s">
        <v>851</v>
      </c>
      <c r="L439" s="105">
        <v>44</v>
      </c>
      <c r="N439" s="103" t="s">
        <v>846</v>
      </c>
      <c r="O439" s="111" t="s">
        <v>572</v>
      </c>
      <c r="P439" s="79">
        <v>2008</v>
      </c>
      <c r="Q439" s="103">
        <v>1</v>
      </c>
      <c r="R439" s="103">
        <v>44</v>
      </c>
      <c r="T439" s="103">
        <v>68.598275000000001</v>
      </c>
      <c r="U439" s="103">
        <v>3018.3240999999998</v>
      </c>
      <c r="W439" s="103">
        <v>170.041004944897</v>
      </c>
      <c r="X439" s="103">
        <v>116.48835745752</v>
      </c>
      <c r="Z439" s="103">
        <v>4405.924114781732</v>
      </c>
      <c r="AB439" s="103">
        <v>81.8626583333333</v>
      </c>
      <c r="AC439" s="102">
        <v>53.820926469812704</v>
      </c>
      <c r="AD439" s="103" t="s">
        <v>1848</v>
      </c>
      <c r="AG439" s="122" t="str">
        <f>VLOOKUP(A439,'Article Matrix'!$B$2:$I$84,7,FALSE)</f>
        <v>Multiple</v>
      </c>
      <c r="AH439" s="122" t="str">
        <f>VLOOKUP(A439,'Article Matrix'!$B$2:$I$84,8,FALSE)</f>
        <v>Multiple</v>
      </c>
      <c r="AI439" s="103" t="str">
        <f t="shared" si="12"/>
        <v>Multiple</v>
      </c>
      <c r="AJ439" s="79" t="str">
        <f t="shared" si="13"/>
        <v>Per Patient Treated</v>
      </c>
    </row>
    <row r="440" spans="1:36">
      <c r="A440" s="103" t="s">
        <v>1082</v>
      </c>
      <c r="B440" s="103" t="s">
        <v>1642</v>
      </c>
      <c r="C440" s="103" t="s">
        <v>1032</v>
      </c>
      <c r="D440" s="103">
        <v>2014</v>
      </c>
      <c r="E440" s="79" t="s">
        <v>1031</v>
      </c>
      <c r="F440" s="79" t="s">
        <v>568</v>
      </c>
      <c r="G440" s="79" t="s">
        <v>1830</v>
      </c>
      <c r="H440" s="103" t="s">
        <v>950</v>
      </c>
      <c r="I440" s="103" t="s">
        <v>1296</v>
      </c>
      <c r="J440" s="103" t="s">
        <v>1200</v>
      </c>
      <c r="K440" s="103" t="s">
        <v>834</v>
      </c>
      <c r="L440" s="105">
        <v>47.54</v>
      </c>
      <c r="N440" s="103" t="s">
        <v>846</v>
      </c>
      <c r="O440" s="111" t="s">
        <v>572</v>
      </c>
      <c r="P440" s="79">
        <v>2008</v>
      </c>
      <c r="Q440" s="103">
        <v>1</v>
      </c>
      <c r="R440" s="103">
        <v>47.54</v>
      </c>
      <c r="T440" s="103">
        <v>3.7456606900876399</v>
      </c>
      <c r="U440" s="79">
        <v>178.06870920676639</v>
      </c>
      <c r="W440" s="103">
        <v>189.33530292592201</v>
      </c>
      <c r="X440" s="103">
        <v>120.63816944307599</v>
      </c>
      <c r="Z440" s="103">
        <v>279.46953402007279</v>
      </c>
      <c r="AB440" s="103">
        <v>5.1472526651441299</v>
      </c>
      <c r="AC440" s="111">
        <v>54.294893256856909</v>
      </c>
      <c r="AD440" s="103" t="s">
        <v>1848</v>
      </c>
      <c r="AG440" s="122" t="str">
        <f>VLOOKUP(A440,'Article Matrix'!$B$2:$I$84,7,FALSE)</f>
        <v>Sub-Saharan Africa</v>
      </c>
      <c r="AH440" s="122" t="str">
        <f>VLOOKUP(A440,'Article Matrix'!$B$2:$I$84,8,FALSE)</f>
        <v>Lower middle income</v>
      </c>
      <c r="AI440" s="103" t="str">
        <f t="shared" si="12"/>
        <v>Lower Middle Income</v>
      </c>
      <c r="AJ440" s="79" t="str">
        <f t="shared" si="13"/>
        <v>Per Patient Treated</v>
      </c>
    </row>
    <row r="441" spans="1:36">
      <c r="A441" s="103" t="s">
        <v>1082</v>
      </c>
      <c r="B441" s="103" t="s">
        <v>1651</v>
      </c>
      <c r="C441" s="103" t="s">
        <v>1032</v>
      </c>
      <c r="D441" s="103">
        <v>2014</v>
      </c>
      <c r="E441" s="79" t="s">
        <v>1031</v>
      </c>
      <c r="F441" s="79" t="s">
        <v>568</v>
      </c>
      <c r="G441" s="79" t="s">
        <v>1830</v>
      </c>
      <c r="H441" s="103" t="s">
        <v>950</v>
      </c>
      <c r="I441" s="103" t="s">
        <v>1296</v>
      </c>
      <c r="J441" s="103" t="s">
        <v>1210</v>
      </c>
      <c r="K441" s="103" t="s">
        <v>834</v>
      </c>
      <c r="L441" s="78">
        <v>47.92</v>
      </c>
      <c r="N441" s="103" t="s">
        <v>846</v>
      </c>
      <c r="O441" s="111" t="s">
        <v>572</v>
      </c>
      <c r="P441" s="79">
        <v>2008</v>
      </c>
      <c r="Q441" s="103">
        <v>1</v>
      </c>
      <c r="R441" s="103">
        <v>47.92</v>
      </c>
      <c r="T441" s="103">
        <v>3.7456606900876399</v>
      </c>
      <c r="U441" s="79">
        <v>179.49206026899972</v>
      </c>
      <c r="W441" s="103">
        <v>189.33530292592201</v>
      </c>
      <c r="X441" s="103">
        <v>120.63816944307599</v>
      </c>
      <c r="Z441" s="103">
        <v>281.70340913424258</v>
      </c>
      <c r="AB441" s="103">
        <v>5.1472526651441299</v>
      </c>
      <c r="AC441" s="111">
        <v>54.728886934551618</v>
      </c>
      <c r="AD441" s="103" t="s">
        <v>1848</v>
      </c>
      <c r="AG441" s="122" t="str">
        <f>VLOOKUP(A441,'Article Matrix'!$B$2:$I$84,7,FALSE)</f>
        <v>Sub-Saharan Africa</v>
      </c>
      <c r="AH441" s="122" t="str">
        <f>VLOOKUP(A441,'Article Matrix'!$B$2:$I$84,8,FALSE)</f>
        <v>Lower middle income</v>
      </c>
      <c r="AI441" s="103" t="str">
        <f t="shared" si="12"/>
        <v>Lower Middle Income</v>
      </c>
      <c r="AJ441" s="79" t="str">
        <f t="shared" si="13"/>
        <v>Per Patient Treated</v>
      </c>
    </row>
    <row r="442" spans="1:36">
      <c r="A442" s="103" t="s">
        <v>1082</v>
      </c>
      <c r="B442" s="103" t="s">
        <v>1627</v>
      </c>
      <c r="C442" s="103" t="s">
        <v>1032</v>
      </c>
      <c r="D442" s="103">
        <v>2014</v>
      </c>
      <c r="E442" s="79" t="s">
        <v>1031</v>
      </c>
      <c r="F442" s="79" t="s">
        <v>568</v>
      </c>
      <c r="G442" s="79" t="s">
        <v>1830</v>
      </c>
      <c r="H442" s="103" t="s">
        <v>950</v>
      </c>
      <c r="I442" s="103" t="s">
        <v>1296</v>
      </c>
      <c r="J442" s="103" t="s">
        <v>1182</v>
      </c>
      <c r="K442" s="103" t="s">
        <v>834</v>
      </c>
      <c r="L442" s="105">
        <v>52.36</v>
      </c>
      <c r="N442" s="103" t="s">
        <v>846</v>
      </c>
      <c r="O442" s="111" t="s">
        <v>572</v>
      </c>
      <c r="P442" s="79">
        <v>2008</v>
      </c>
      <c r="Q442" s="103">
        <v>1</v>
      </c>
      <c r="R442" s="103">
        <v>52.36</v>
      </c>
      <c r="T442" s="103">
        <v>3.7456606900876399</v>
      </c>
      <c r="U442" s="79">
        <v>196.12279373298881</v>
      </c>
      <c r="W442" s="103">
        <v>189.33530292592201</v>
      </c>
      <c r="X442" s="103">
        <v>120.63816944307599</v>
      </c>
      <c r="Z442" s="103">
        <v>307.80447625769904</v>
      </c>
      <c r="AB442" s="103">
        <v>5.1472526651441299</v>
      </c>
      <c r="AC442" s="111">
        <v>59.799760431826421</v>
      </c>
      <c r="AD442" s="103" t="s">
        <v>1848</v>
      </c>
      <c r="AG442" s="122" t="str">
        <f>VLOOKUP(A442,'Article Matrix'!$B$2:$I$84,7,FALSE)</f>
        <v>Sub-Saharan Africa</v>
      </c>
      <c r="AH442" s="122" t="str">
        <f>VLOOKUP(A442,'Article Matrix'!$B$2:$I$84,8,FALSE)</f>
        <v>Lower middle income</v>
      </c>
      <c r="AI442" s="103" t="str">
        <f t="shared" si="12"/>
        <v>Lower Middle Income</v>
      </c>
      <c r="AJ442" s="79" t="str">
        <f t="shared" si="13"/>
        <v>Per Patient Treated</v>
      </c>
    </row>
    <row r="443" spans="1:36">
      <c r="A443" s="103" t="s">
        <v>1082</v>
      </c>
      <c r="B443" s="103" t="s">
        <v>1628</v>
      </c>
      <c r="C443" s="103" t="s">
        <v>1032</v>
      </c>
      <c r="D443" s="103">
        <v>2014</v>
      </c>
      <c r="E443" s="79" t="s">
        <v>1031</v>
      </c>
      <c r="F443" s="79" t="s">
        <v>568</v>
      </c>
      <c r="G443" s="79" t="s">
        <v>1830</v>
      </c>
      <c r="H443" s="103" t="s">
        <v>950</v>
      </c>
      <c r="I443" s="103" t="s">
        <v>1296</v>
      </c>
      <c r="J443" s="103" t="s">
        <v>1183</v>
      </c>
      <c r="K443" s="103" t="s">
        <v>834</v>
      </c>
      <c r="L443" s="105">
        <v>58.24</v>
      </c>
      <c r="N443" s="103" t="s">
        <v>846</v>
      </c>
      <c r="O443" s="111" t="s">
        <v>572</v>
      </c>
      <c r="P443" s="79">
        <v>2008</v>
      </c>
      <c r="Q443" s="103">
        <v>1</v>
      </c>
      <c r="R443" s="103">
        <v>58.24</v>
      </c>
      <c r="T443" s="103">
        <v>3.7456606900876399</v>
      </c>
      <c r="U443" s="79">
        <v>218.14727859070416</v>
      </c>
      <c r="W443" s="103">
        <v>189.33530292592201</v>
      </c>
      <c r="X443" s="103">
        <v>120.63816944307599</v>
      </c>
      <c r="Z443" s="103">
        <v>342.37075434011444</v>
      </c>
      <c r="AB443" s="103">
        <v>5.1472526651441299</v>
      </c>
      <c r="AC443" s="111">
        <v>66.515241549839018</v>
      </c>
      <c r="AD443" s="103" t="s">
        <v>1848</v>
      </c>
      <c r="AG443" s="122" t="str">
        <f>VLOOKUP(A443,'Article Matrix'!$B$2:$I$84,7,FALSE)</f>
        <v>Sub-Saharan Africa</v>
      </c>
      <c r="AH443" s="122" t="str">
        <f>VLOOKUP(A443,'Article Matrix'!$B$2:$I$84,8,FALSE)</f>
        <v>Lower middle income</v>
      </c>
      <c r="AI443" s="103" t="str">
        <f t="shared" si="12"/>
        <v>Lower Middle Income</v>
      </c>
      <c r="AJ443" s="79" t="str">
        <f t="shared" si="13"/>
        <v>Per Patient Treated</v>
      </c>
    </row>
    <row r="444" spans="1:36">
      <c r="A444" s="103" t="s">
        <v>1082</v>
      </c>
      <c r="B444" s="103" t="s">
        <v>1650</v>
      </c>
      <c r="C444" s="103" t="s">
        <v>1032</v>
      </c>
      <c r="D444" s="103">
        <v>2014</v>
      </c>
      <c r="E444" s="79" t="s">
        <v>1031</v>
      </c>
      <c r="F444" s="79" t="s">
        <v>568</v>
      </c>
      <c r="G444" s="79" t="s">
        <v>1830</v>
      </c>
      <c r="H444" s="103" t="s">
        <v>950</v>
      </c>
      <c r="I444" s="103" t="s">
        <v>1296</v>
      </c>
      <c r="J444" s="103" t="s">
        <v>1209</v>
      </c>
      <c r="K444" s="103" t="s">
        <v>834</v>
      </c>
      <c r="L444" s="105">
        <v>58.42</v>
      </c>
      <c r="N444" s="103" t="s">
        <v>846</v>
      </c>
      <c r="O444" s="111" t="s">
        <v>572</v>
      </c>
      <c r="P444" s="79">
        <v>2008</v>
      </c>
      <c r="Q444" s="103">
        <v>1</v>
      </c>
      <c r="R444" s="103">
        <v>58.42</v>
      </c>
      <c r="T444" s="103">
        <v>3.7456606900876399</v>
      </c>
      <c r="U444" s="79">
        <v>218.82149751491994</v>
      </c>
      <c r="W444" s="103">
        <v>189.33530292592201</v>
      </c>
      <c r="X444" s="103">
        <v>120.63816944307599</v>
      </c>
      <c r="Z444" s="103">
        <v>343.42890570998435</v>
      </c>
      <c r="AB444" s="103">
        <v>5.1472526651441299</v>
      </c>
      <c r="AC444" s="111">
        <v>66.720817502431245</v>
      </c>
      <c r="AD444" s="103" t="s">
        <v>1848</v>
      </c>
      <c r="AG444" s="122" t="str">
        <f>VLOOKUP(A444,'Article Matrix'!$B$2:$I$84,7,FALSE)</f>
        <v>Sub-Saharan Africa</v>
      </c>
      <c r="AH444" s="122" t="str">
        <f>VLOOKUP(A444,'Article Matrix'!$B$2:$I$84,8,FALSE)</f>
        <v>Lower middle income</v>
      </c>
      <c r="AI444" s="103" t="str">
        <f t="shared" si="12"/>
        <v>Lower Middle Income</v>
      </c>
      <c r="AJ444" s="79" t="str">
        <f t="shared" si="13"/>
        <v>Per Patient Treated</v>
      </c>
    </row>
    <row r="445" spans="1:36">
      <c r="A445" s="103" t="s">
        <v>820</v>
      </c>
      <c r="B445" s="103" t="s">
        <v>1511</v>
      </c>
      <c r="C445" s="103" t="s">
        <v>724</v>
      </c>
      <c r="D445" s="103">
        <v>2011</v>
      </c>
      <c r="E445" s="79" t="s">
        <v>762</v>
      </c>
      <c r="F445" s="103" t="s">
        <v>524</v>
      </c>
      <c r="G445" s="79" t="s">
        <v>1830</v>
      </c>
      <c r="H445" s="103" t="s">
        <v>950</v>
      </c>
      <c r="I445" s="103" t="s">
        <v>1296</v>
      </c>
      <c r="J445" s="113" t="s">
        <v>953</v>
      </c>
      <c r="K445" s="103" t="s">
        <v>851</v>
      </c>
      <c r="L445" s="107">
        <v>54</v>
      </c>
      <c r="N445" s="103" t="s">
        <v>846</v>
      </c>
      <c r="O445" s="111" t="s">
        <v>572</v>
      </c>
      <c r="P445" s="79">
        <v>2009</v>
      </c>
      <c r="Q445" s="103">
        <v>1</v>
      </c>
      <c r="R445" s="103">
        <v>54</v>
      </c>
      <c r="T445" s="103">
        <v>1320.3120607404101</v>
      </c>
      <c r="U445" s="103">
        <v>71296.851279982147</v>
      </c>
      <c r="W445" s="103">
        <v>197.07182063634701</v>
      </c>
      <c r="X445" s="103">
        <v>126.584052425018</v>
      </c>
      <c r="Z445" s="103">
        <v>110998.18672425435</v>
      </c>
      <c r="AB445" s="103">
        <v>1583.00278737484</v>
      </c>
      <c r="AC445" s="111">
        <v>70.11875633417381</v>
      </c>
      <c r="AD445" s="103" t="s">
        <v>1848</v>
      </c>
      <c r="AG445" s="122" t="str">
        <f>VLOOKUP(A445,'Article Matrix'!$B$2:$I$84,7,FALSE)</f>
        <v>Multiple</v>
      </c>
      <c r="AH445" s="122" t="str">
        <f>VLOOKUP(A445,'Article Matrix'!$B$2:$I$84,8,FALSE)</f>
        <v>Multiple</v>
      </c>
      <c r="AI445" s="103" t="str">
        <f t="shared" si="12"/>
        <v>Multiple</v>
      </c>
      <c r="AJ445" s="79" t="str">
        <f t="shared" si="13"/>
        <v>Per Patient Treated</v>
      </c>
    </row>
    <row r="446" spans="1:36">
      <c r="A446" s="103" t="s">
        <v>1082</v>
      </c>
      <c r="B446" s="103" t="s">
        <v>1663</v>
      </c>
      <c r="C446" s="103" t="s">
        <v>1032</v>
      </c>
      <c r="D446" s="103">
        <v>2014</v>
      </c>
      <c r="E446" s="79" t="s">
        <v>1031</v>
      </c>
      <c r="F446" s="79" t="s">
        <v>568</v>
      </c>
      <c r="G446" s="79" t="s">
        <v>1830</v>
      </c>
      <c r="H446" s="103" t="s">
        <v>950</v>
      </c>
      <c r="I446" s="103" t="s">
        <v>1298</v>
      </c>
      <c r="J446" s="103" t="s">
        <v>1199</v>
      </c>
      <c r="K446" s="103" t="s">
        <v>834</v>
      </c>
      <c r="L446" s="105">
        <v>53.08</v>
      </c>
      <c r="N446" s="103" t="s">
        <v>846</v>
      </c>
      <c r="O446" s="111" t="s">
        <v>572</v>
      </c>
      <c r="P446" s="79">
        <v>2008</v>
      </c>
      <c r="Q446" s="103">
        <v>1</v>
      </c>
      <c r="R446" s="103">
        <v>53.08</v>
      </c>
      <c r="T446" s="103">
        <v>3.7456606900876399</v>
      </c>
      <c r="U446" s="79">
        <v>198.81966942985193</v>
      </c>
      <c r="W446" s="103">
        <v>189.33530292592201</v>
      </c>
      <c r="X446" s="103">
        <v>120.63816944307599</v>
      </c>
      <c r="Z446" s="103">
        <v>312.03708173717848</v>
      </c>
      <c r="AB446" s="103">
        <v>5.1472526651441299</v>
      </c>
      <c r="AC446" s="111">
        <v>60.622064242195314</v>
      </c>
      <c r="AD446" s="103" t="s">
        <v>1848</v>
      </c>
      <c r="AG446" s="122" t="str">
        <f>VLOOKUP(A446,'Article Matrix'!$B$2:$I$84,7,FALSE)</f>
        <v>Sub-Saharan Africa</v>
      </c>
      <c r="AH446" s="122" t="str">
        <f>VLOOKUP(A446,'Article Matrix'!$B$2:$I$84,8,FALSE)</f>
        <v>Lower middle income</v>
      </c>
      <c r="AI446" s="103" t="str">
        <f t="shared" si="12"/>
        <v>Lower Middle Income</v>
      </c>
      <c r="AJ446" s="79" t="str">
        <f t="shared" si="13"/>
        <v>Per Patient Treated</v>
      </c>
    </row>
    <row r="447" spans="1:36">
      <c r="A447" s="103" t="s">
        <v>1082</v>
      </c>
      <c r="B447" s="103" t="s">
        <v>1644</v>
      </c>
      <c r="C447" s="103" t="s">
        <v>1032</v>
      </c>
      <c r="D447" s="103">
        <v>2014</v>
      </c>
      <c r="E447" s="79" t="s">
        <v>1031</v>
      </c>
      <c r="F447" s="79" t="s">
        <v>568</v>
      </c>
      <c r="G447" s="79" t="s">
        <v>1830</v>
      </c>
      <c r="H447" s="103" t="s">
        <v>950</v>
      </c>
      <c r="I447" s="103" t="s">
        <v>1296</v>
      </c>
      <c r="J447" s="103" t="s">
        <v>1202</v>
      </c>
      <c r="K447" s="103" t="s">
        <v>834</v>
      </c>
      <c r="L447" s="105">
        <v>62.62</v>
      </c>
      <c r="N447" s="103" t="s">
        <v>846</v>
      </c>
      <c r="O447" s="111" t="s">
        <v>572</v>
      </c>
      <c r="P447" s="79">
        <v>2008</v>
      </c>
      <c r="Q447" s="103">
        <v>1</v>
      </c>
      <c r="R447" s="103">
        <v>62.62</v>
      </c>
      <c r="T447" s="103">
        <v>3.7456606900876399</v>
      </c>
      <c r="U447" s="79">
        <v>234.553272413288</v>
      </c>
      <c r="W447" s="103">
        <v>189.33530292592201</v>
      </c>
      <c r="X447" s="103">
        <v>120.63816944307599</v>
      </c>
      <c r="Z447" s="103">
        <v>368.11910434028101</v>
      </c>
      <c r="AB447" s="103">
        <v>5.1472526651441299</v>
      </c>
      <c r="AC447" s="111">
        <v>71.517589729583094</v>
      </c>
      <c r="AD447" s="103" t="s">
        <v>1848</v>
      </c>
      <c r="AG447" s="122" t="str">
        <f>VLOOKUP(A447,'Article Matrix'!$B$2:$I$84,7,FALSE)</f>
        <v>Sub-Saharan Africa</v>
      </c>
      <c r="AH447" s="122" t="str">
        <f>VLOOKUP(A447,'Article Matrix'!$B$2:$I$84,8,FALSE)</f>
        <v>Lower middle income</v>
      </c>
      <c r="AI447" s="103" t="str">
        <f t="shared" si="12"/>
        <v>Lower Middle Income</v>
      </c>
      <c r="AJ447" s="79" t="str">
        <f t="shared" si="13"/>
        <v>Per Patient Treated</v>
      </c>
    </row>
    <row r="448" spans="1:36">
      <c r="A448" s="103" t="s">
        <v>1082</v>
      </c>
      <c r="B448" s="103" t="s">
        <v>1665</v>
      </c>
      <c r="C448" s="103" t="s">
        <v>1032</v>
      </c>
      <c r="D448" s="103">
        <v>2014</v>
      </c>
      <c r="E448" s="79" t="s">
        <v>1031</v>
      </c>
      <c r="F448" s="79" t="s">
        <v>568</v>
      </c>
      <c r="G448" s="79" t="s">
        <v>1830</v>
      </c>
      <c r="H448" s="103" t="s">
        <v>950</v>
      </c>
      <c r="I448" s="103" t="s">
        <v>1298</v>
      </c>
      <c r="J448" s="103" t="s">
        <v>1213</v>
      </c>
      <c r="K448" s="103" t="s">
        <v>834</v>
      </c>
      <c r="L448" s="78">
        <v>66.63</v>
      </c>
      <c r="N448" s="103" t="s">
        <v>846</v>
      </c>
      <c r="O448" s="111" t="s">
        <v>572</v>
      </c>
      <c r="P448" s="79">
        <v>2008</v>
      </c>
      <c r="Q448" s="103">
        <v>1</v>
      </c>
      <c r="R448" s="103">
        <v>66.63</v>
      </c>
      <c r="T448" s="103">
        <v>3.7456606900876399</v>
      </c>
      <c r="U448" s="79">
        <v>249.57337178053942</v>
      </c>
      <c r="W448" s="103">
        <v>189.33530292592201</v>
      </c>
      <c r="X448" s="103">
        <v>120.63816944307599</v>
      </c>
      <c r="Z448" s="103">
        <v>391.69236541349284</v>
      </c>
      <c r="AB448" s="103">
        <v>5.1472526651441299</v>
      </c>
      <c r="AC448" s="111">
        <v>76.097365117887591</v>
      </c>
      <c r="AD448" s="103" t="s">
        <v>1848</v>
      </c>
      <c r="AG448" s="122" t="str">
        <f>VLOOKUP(A448,'Article Matrix'!$B$2:$I$84,7,FALSE)</f>
        <v>Sub-Saharan Africa</v>
      </c>
      <c r="AH448" s="122" t="str">
        <f>VLOOKUP(A448,'Article Matrix'!$B$2:$I$84,8,FALSE)</f>
        <v>Lower middle income</v>
      </c>
      <c r="AI448" s="103" t="str">
        <f t="shared" si="12"/>
        <v>Lower Middle Income</v>
      </c>
      <c r="AJ448" s="79" t="str">
        <f t="shared" si="13"/>
        <v>Per Patient Treated</v>
      </c>
    </row>
    <row r="449" spans="1:36">
      <c r="A449" s="103" t="s">
        <v>820</v>
      </c>
      <c r="B449" s="103" t="s">
        <v>1510</v>
      </c>
      <c r="C449" s="103" t="s">
        <v>724</v>
      </c>
      <c r="D449" s="103">
        <v>2011</v>
      </c>
      <c r="E449" s="79" t="s">
        <v>762</v>
      </c>
      <c r="F449" s="103" t="s">
        <v>524</v>
      </c>
      <c r="G449" s="79" t="s">
        <v>1830</v>
      </c>
      <c r="H449" s="103" t="s">
        <v>950</v>
      </c>
      <c r="I449" s="103" t="s">
        <v>1296</v>
      </c>
      <c r="J449" s="113" t="s">
        <v>952</v>
      </c>
      <c r="K449" s="103" t="s">
        <v>851</v>
      </c>
      <c r="L449" s="107">
        <v>55.6</v>
      </c>
      <c r="N449" s="103" t="s">
        <v>846</v>
      </c>
      <c r="O449" s="111" t="s">
        <v>572</v>
      </c>
      <c r="P449" s="79">
        <v>2009</v>
      </c>
      <c r="Q449" s="103">
        <v>1</v>
      </c>
      <c r="R449" s="103">
        <v>55.6</v>
      </c>
      <c r="T449" s="103">
        <v>1320.3120607404101</v>
      </c>
      <c r="U449" s="103">
        <v>73409.350577166799</v>
      </c>
      <c r="W449" s="103">
        <v>197.07182063634701</v>
      </c>
      <c r="X449" s="103">
        <v>126.584052425018</v>
      </c>
      <c r="Z449" s="103">
        <v>114287.02188645447</v>
      </c>
      <c r="AB449" s="103">
        <v>1583.00278737484</v>
      </c>
      <c r="AC449" s="111">
        <v>72.196349114445624</v>
      </c>
      <c r="AD449" s="103" t="s">
        <v>1848</v>
      </c>
      <c r="AG449" s="122" t="str">
        <f>VLOOKUP(A449,'Article Matrix'!$B$2:$I$84,7,FALSE)</f>
        <v>Multiple</v>
      </c>
      <c r="AH449" s="122" t="str">
        <f>VLOOKUP(A449,'Article Matrix'!$B$2:$I$84,8,FALSE)</f>
        <v>Multiple</v>
      </c>
      <c r="AI449" s="103" t="str">
        <f t="shared" si="12"/>
        <v>Multiple</v>
      </c>
      <c r="AJ449" s="79" t="str">
        <f t="shared" si="13"/>
        <v>Per Patient Treated</v>
      </c>
    </row>
    <row r="450" spans="1:36">
      <c r="A450" s="103" t="s">
        <v>1071</v>
      </c>
      <c r="B450" s="103" t="s">
        <v>1731</v>
      </c>
      <c r="C450" s="103" t="s">
        <v>1054</v>
      </c>
      <c r="D450" s="103">
        <v>2013</v>
      </c>
      <c r="E450" s="79" t="s">
        <v>1072</v>
      </c>
      <c r="F450" s="100" t="s">
        <v>349</v>
      </c>
      <c r="G450" s="100"/>
      <c r="H450" s="103" t="s">
        <v>950</v>
      </c>
      <c r="I450" s="103" t="s">
        <v>1296</v>
      </c>
      <c r="J450" s="103" t="s">
        <v>1235</v>
      </c>
      <c r="K450" s="113" t="s">
        <v>834</v>
      </c>
      <c r="L450" s="78">
        <v>56.86</v>
      </c>
      <c r="N450" s="103" t="s">
        <v>846</v>
      </c>
      <c r="O450" s="111" t="s">
        <v>572</v>
      </c>
      <c r="P450" s="79">
        <v>2009</v>
      </c>
      <c r="Q450" s="103">
        <v>1</v>
      </c>
      <c r="R450" s="103">
        <v>56.86</v>
      </c>
      <c r="T450" s="103">
        <v>77.352012297578995</v>
      </c>
      <c r="U450" s="79">
        <v>4398.2354192403418</v>
      </c>
      <c r="W450" s="103">
        <v>224.602657227321</v>
      </c>
      <c r="X450" s="103">
        <v>158.58641787325899</v>
      </c>
      <c r="Z450" s="103">
        <v>6229.129679076219</v>
      </c>
      <c r="AB450" s="103">
        <v>84.529601757352907</v>
      </c>
      <c r="AC450" s="111">
        <v>73.691695566687926</v>
      </c>
      <c r="AD450" s="103" t="s">
        <v>1848</v>
      </c>
      <c r="AG450" s="122" t="str">
        <f>VLOOKUP(A450,'Article Matrix'!$B$2:$I$84,7,FALSE)</f>
        <v>Multiple</v>
      </c>
      <c r="AH450" s="122" t="str">
        <f>VLOOKUP(A450,'Article Matrix'!$B$2:$I$84,8,FALSE)</f>
        <v>Multiple</v>
      </c>
      <c r="AI450" s="103" t="str">
        <f t="shared" ref="AI450:AI492" si="14">PROPER(AH450)</f>
        <v>Multiple</v>
      </c>
      <c r="AJ450" s="79" t="str">
        <f t="shared" ref="AJ450:AJ492" si="15">PROPER(N450)</f>
        <v>Per Patient Treated</v>
      </c>
    </row>
    <row r="451" spans="1:36">
      <c r="A451" s="103" t="s">
        <v>1082</v>
      </c>
      <c r="B451" s="103" t="s">
        <v>1654</v>
      </c>
      <c r="C451" s="103" t="s">
        <v>1032</v>
      </c>
      <c r="D451" s="103">
        <v>2014</v>
      </c>
      <c r="E451" s="79" t="s">
        <v>1031</v>
      </c>
      <c r="F451" s="79" t="s">
        <v>568</v>
      </c>
      <c r="G451" s="79" t="s">
        <v>1830</v>
      </c>
      <c r="H451" s="103" t="s">
        <v>950</v>
      </c>
      <c r="I451" s="103" t="s">
        <v>1296</v>
      </c>
      <c r="J451" s="103" t="s">
        <v>1214</v>
      </c>
      <c r="K451" s="103" t="s">
        <v>834</v>
      </c>
      <c r="L451" s="78">
        <v>64.7</v>
      </c>
      <c r="N451" s="103" t="s">
        <v>846</v>
      </c>
      <c r="O451" s="111" t="s">
        <v>572</v>
      </c>
      <c r="P451" s="79">
        <v>2008</v>
      </c>
      <c r="Q451" s="103">
        <v>1</v>
      </c>
      <c r="R451" s="103">
        <v>64.7</v>
      </c>
      <c r="T451" s="103">
        <v>3.7456606900876399</v>
      </c>
      <c r="U451" s="79">
        <v>242.34424664867032</v>
      </c>
      <c r="W451" s="103">
        <v>189.33530292592201</v>
      </c>
      <c r="X451" s="103">
        <v>120.63816944307599</v>
      </c>
      <c r="Z451" s="103">
        <v>380.34663128099942</v>
      </c>
      <c r="AB451" s="103">
        <v>5.1472526651441299</v>
      </c>
      <c r="AC451" s="111">
        <v>73.89313407064877</v>
      </c>
      <c r="AD451" s="103" t="s">
        <v>1848</v>
      </c>
      <c r="AG451" s="122" t="str">
        <f>VLOOKUP(A451,'Article Matrix'!$B$2:$I$84,7,FALSE)</f>
        <v>Sub-Saharan Africa</v>
      </c>
      <c r="AH451" s="122" t="str">
        <f>VLOOKUP(A451,'Article Matrix'!$B$2:$I$84,8,FALSE)</f>
        <v>Lower middle income</v>
      </c>
      <c r="AI451" s="103" t="str">
        <f t="shared" si="14"/>
        <v>Lower Middle Income</v>
      </c>
      <c r="AJ451" s="79" t="str">
        <f t="shared" si="15"/>
        <v>Per Patient Treated</v>
      </c>
    </row>
    <row r="452" spans="1:36">
      <c r="A452" s="103" t="s">
        <v>1082</v>
      </c>
      <c r="B452" s="103" t="s">
        <v>1659</v>
      </c>
      <c r="C452" s="103" t="s">
        <v>1032</v>
      </c>
      <c r="D452" s="103">
        <v>2014</v>
      </c>
      <c r="E452" s="79" t="s">
        <v>1031</v>
      </c>
      <c r="F452" s="79" t="s">
        <v>568</v>
      </c>
      <c r="G452" s="79" t="s">
        <v>1830</v>
      </c>
      <c r="H452" s="103" t="s">
        <v>950</v>
      </c>
      <c r="I452" s="103" t="s">
        <v>1296</v>
      </c>
      <c r="J452" s="103" t="s">
        <v>1219</v>
      </c>
      <c r="K452" s="103" t="s">
        <v>834</v>
      </c>
      <c r="L452" s="78">
        <v>65.180000000000007</v>
      </c>
      <c r="N452" s="103" t="s">
        <v>846</v>
      </c>
      <c r="O452" s="111" t="s">
        <v>572</v>
      </c>
      <c r="P452" s="79">
        <v>2008</v>
      </c>
      <c r="Q452" s="103">
        <v>1</v>
      </c>
      <c r="R452" s="103">
        <v>65.180000000000007</v>
      </c>
      <c r="T452" s="103">
        <v>3.7456606900876399</v>
      </c>
      <c r="U452" s="79">
        <v>244.14216377991241</v>
      </c>
      <c r="W452" s="103">
        <v>189.33530292592201</v>
      </c>
      <c r="X452" s="103">
        <v>120.63816944307599</v>
      </c>
      <c r="Z452" s="103">
        <v>383.16836826731907</v>
      </c>
      <c r="AB452" s="103">
        <v>5.1472526651441299</v>
      </c>
      <c r="AC452" s="111">
        <v>74.441336610894709</v>
      </c>
      <c r="AD452" s="103" t="s">
        <v>1848</v>
      </c>
      <c r="AG452" s="122" t="str">
        <f>VLOOKUP(A452,'Article Matrix'!$B$2:$I$84,7,FALSE)</f>
        <v>Sub-Saharan Africa</v>
      </c>
      <c r="AH452" s="122" t="str">
        <f>VLOOKUP(A452,'Article Matrix'!$B$2:$I$84,8,FALSE)</f>
        <v>Lower middle income</v>
      </c>
      <c r="AI452" s="103" t="str">
        <f t="shared" si="14"/>
        <v>Lower Middle Income</v>
      </c>
      <c r="AJ452" s="79" t="str">
        <f t="shared" si="15"/>
        <v>Per Patient Treated</v>
      </c>
    </row>
    <row r="453" spans="1:36">
      <c r="A453" s="103" t="s">
        <v>820</v>
      </c>
      <c r="B453" s="103" t="s">
        <v>1512</v>
      </c>
      <c r="C453" s="103" t="s">
        <v>724</v>
      </c>
      <c r="D453" s="103">
        <v>2011</v>
      </c>
      <c r="E453" s="79" t="s">
        <v>762</v>
      </c>
      <c r="F453" s="103" t="s">
        <v>545</v>
      </c>
      <c r="G453" s="79" t="s">
        <v>1830</v>
      </c>
      <c r="H453" s="103" t="s">
        <v>950</v>
      </c>
      <c r="I453" s="103" t="s">
        <v>1296</v>
      </c>
      <c r="J453" s="113" t="s">
        <v>952</v>
      </c>
      <c r="K453" s="103" t="s">
        <v>851</v>
      </c>
      <c r="L453" s="107">
        <v>58.6</v>
      </c>
      <c r="N453" s="103" t="s">
        <v>846</v>
      </c>
      <c r="O453" s="111" t="s">
        <v>572</v>
      </c>
      <c r="P453" s="79">
        <v>2009</v>
      </c>
      <c r="Q453" s="103">
        <v>1</v>
      </c>
      <c r="R453" s="103">
        <v>58.6</v>
      </c>
      <c r="T453" s="103">
        <v>2030.4880743341801</v>
      </c>
      <c r="U453" s="103">
        <v>118986.60115598295</v>
      </c>
      <c r="W453" s="103">
        <v>202.95607073094899</v>
      </c>
      <c r="X453" s="103">
        <v>127.62363147761</v>
      </c>
      <c r="Z453" s="103">
        <v>189220.85792932124</v>
      </c>
      <c r="AB453" s="103">
        <v>2504.5630775832801</v>
      </c>
      <c r="AC453" s="111">
        <v>75.550446152829778</v>
      </c>
      <c r="AD453" s="103" t="s">
        <v>1848</v>
      </c>
      <c r="AG453" s="122" t="str">
        <f>VLOOKUP(A453,'Article Matrix'!$B$2:$I$84,7,FALSE)</f>
        <v>Multiple</v>
      </c>
      <c r="AH453" s="122" t="str">
        <f>VLOOKUP(A453,'Article Matrix'!$B$2:$I$84,8,FALSE)</f>
        <v>Multiple</v>
      </c>
      <c r="AI453" s="103" t="str">
        <f t="shared" si="14"/>
        <v>Multiple</v>
      </c>
      <c r="AJ453" s="79" t="str">
        <f t="shared" si="15"/>
        <v>Per Patient Treated</v>
      </c>
    </row>
    <row r="454" spans="1:36">
      <c r="A454" s="103" t="s">
        <v>820</v>
      </c>
      <c r="B454" s="103" t="s">
        <v>1513</v>
      </c>
      <c r="C454" s="103" t="s">
        <v>724</v>
      </c>
      <c r="D454" s="103">
        <v>2011</v>
      </c>
      <c r="E454" s="79" t="s">
        <v>762</v>
      </c>
      <c r="F454" s="103" t="s">
        <v>545</v>
      </c>
      <c r="G454" s="79" t="s">
        <v>1830</v>
      </c>
      <c r="H454" s="103" t="s">
        <v>950</v>
      </c>
      <c r="I454" s="103" t="s">
        <v>1296</v>
      </c>
      <c r="J454" s="113" t="s">
        <v>953</v>
      </c>
      <c r="K454" s="103" t="s">
        <v>851</v>
      </c>
      <c r="L454" s="107">
        <v>59.6</v>
      </c>
      <c r="N454" s="103" t="s">
        <v>846</v>
      </c>
      <c r="O454" s="111" t="s">
        <v>572</v>
      </c>
      <c r="P454" s="79">
        <v>2009</v>
      </c>
      <c r="Q454" s="103">
        <v>1</v>
      </c>
      <c r="R454" s="103">
        <v>59.6</v>
      </c>
      <c r="T454" s="103">
        <v>2030.4880743341801</v>
      </c>
      <c r="U454" s="103">
        <v>121017.08923031713</v>
      </c>
      <c r="W454" s="103">
        <v>202.95607073094899</v>
      </c>
      <c r="X454" s="103">
        <v>127.62363147761</v>
      </c>
      <c r="Z454" s="103">
        <v>192449.8828086612</v>
      </c>
      <c r="AB454" s="103">
        <v>2504.5630775832801</v>
      </c>
      <c r="AC454" s="111">
        <v>76.83970291311698</v>
      </c>
      <c r="AD454" s="103" t="s">
        <v>1848</v>
      </c>
      <c r="AG454" s="122" t="str">
        <f>VLOOKUP(A454,'Article Matrix'!$B$2:$I$84,7,FALSE)</f>
        <v>Multiple</v>
      </c>
      <c r="AH454" s="122" t="str">
        <f>VLOOKUP(A454,'Article Matrix'!$B$2:$I$84,8,FALSE)</f>
        <v>Multiple</v>
      </c>
      <c r="AI454" s="103" t="str">
        <f t="shared" si="14"/>
        <v>Multiple</v>
      </c>
      <c r="AJ454" s="79" t="str">
        <f t="shared" si="15"/>
        <v>Per Patient Treated</v>
      </c>
    </row>
    <row r="455" spans="1:36" s="113" customFormat="1">
      <c r="A455" s="103" t="s">
        <v>782</v>
      </c>
      <c r="B455" s="103" t="s">
        <v>1618</v>
      </c>
      <c r="C455" s="103" t="s">
        <v>724</v>
      </c>
      <c r="D455" s="103">
        <v>2009</v>
      </c>
      <c r="E455" s="79" t="s">
        <v>686</v>
      </c>
      <c r="F455" s="103" t="s">
        <v>37</v>
      </c>
      <c r="G455" s="79" t="s">
        <v>1830</v>
      </c>
      <c r="H455" s="103" t="s">
        <v>950</v>
      </c>
      <c r="I455" s="103" t="s">
        <v>1296</v>
      </c>
      <c r="J455" s="103" t="s">
        <v>876</v>
      </c>
      <c r="K455" s="103" t="s">
        <v>851</v>
      </c>
      <c r="L455" s="105">
        <v>60.4</v>
      </c>
      <c r="M455" s="111"/>
      <c r="N455" s="103" t="s">
        <v>846</v>
      </c>
      <c r="O455" s="111" t="s">
        <v>572</v>
      </c>
      <c r="P455" s="79">
        <v>2008</v>
      </c>
      <c r="Q455" s="103">
        <v>1</v>
      </c>
      <c r="R455" s="103">
        <v>60.4</v>
      </c>
      <c r="S455" s="103"/>
      <c r="T455" s="103">
        <v>43.505183333333299</v>
      </c>
      <c r="U455" s="103">
        <v>2627.7130733333311</v>
      </c>
      <c r="V455" s="103"/>
      <c r="W455" s="103">
        <v>180.76631971933301</v>
      </c>
      <c r="X455" s="103">
        <v>112.90698871004599</v>
      </c>
      <c r="Y455" s="103"/>
      <c r="Z455" s="103">
        <v>4207.0205482557549</v>
      </c>
      <c r="AA455" s="103"/>
      <c r="AB455" s="103">
        <v>53.437233333333303</v>
      </c>
      <c r="AC455" s="102">
        <v>78.728262782861592</v>
      </c>
      <c r="AD455" s="103" t="s">
        <v>1848</v>
      </c>
      <c r="AE455" s="103"/>
      <c r="AF455" s="103"/>
      <c r="AG455" s="123" t="str">
        <f>VLOOKUP(A455,'Article Matrix'!$B$2:$I$84,7,FALSE)</f>
        <v>Multiple</v>
      </c>
      <c r="AH455" s="122" t="str">
        <f>VLOOKUP(A455,'Article Matrix'!$B$2:$I$84,8,FALSE)</f>
        <v>Multiple</v>
      </c>
      <c r="AI455" s="113" t="str">
        <f t="shared" si="14"/>
        <v>Multiple</v>
      </c>
      <c r="AJ455" s="96" t="str">
        <f t="shared" si="15"/>
        <v>Per Patient Treated</v>
      </c>
    </row>
    <row r="456" spans="1:36" s="113" customFormat="1">
      <c r="A456" s="103" t="s">
        <v>1082</v>
      </c>
      <c r="B456" s="103" t="s">
        <v>1632</v>
      </c>
      <c r="C456" s="103" t="s">
        <v>1032</v>
      </c>
      <c r="D456" s="103">
        <v>2014</v>
      </c>
      <c r="E456" s="79" t="s">
        <v>1031</v>
      </c>
      <c r="F456" s="79" t="s">
        <v>568</v>
      </c>
      <c r="G456" s="79" t="s">
        <v>1830</v>
      </c>
      <c r="H456" s="103" t="s">
        <v>950</v>
      </c>
      <c r="I456" s="103" t="s">
        <v>1296</v>
      </c>
      <c r="J456" s="103" t="s">
        <v>1188</v>
      </c>
      <c r="K456" s="103" t="s">
        <v>834</v>
      </c>
      <c r="L456" s="105">
        <v>73.61</v>
      </c>
      <c r="M456" s="111"/>
      <c r="N456" s="103" t="s">
        <v>846</v>
      </c>
      <c r="O456" s="111" t="s">
        <v>572</v>
      </c>
      <c r="P456" s="79">
        <v>2008</v>
      </c>
      <c r="Q456" s="103">
        <v>1</v>
      </c>
      <c r="R456" s="103">
        <v>73.61</v>
      </c>
      <c r="S456" s="103"/>
      <c r="T456" s="103">
        <v>3.7456606900876399</v>
      </c>
      <c r="U456" s="79">
        <v>275.71808339735117</v>
      </c>
      <c r="V456" s="103"/>
      <c r="W456" s="103">
        <v>189.33530292592201</v>
      </c>
      <c r="X456" s="103">
        <v>120.63816944307599</v>
      </c>
      <c r="Y456" s="103"/>
      <c r="Z456" s="103">
        <v>432.72512408955743</v>
      </c>
      <c r="AA456" s="103"/>
      <c r="AB456" s="103">
        <v>5.1472526651441299</v>
      </c>
      <c r="AC456" s="111">
        <v>84.069143723963776</v>
      </c>
      <c r="AD456" s="103" t="s">
        <v>1848</v>
      </c>
      <c r="AE456" s="103"/>
      <c r="AF456" s="103"/>
      <c r="AG456" s="123" t="str">
        <f>VLOOKUP(A456,'Article Matrix'!$B$2:$I$84,7,FALSE)</f>
        <v>Sub-Saharan Africa</v>
      </c>
      <c r="AH456" s="122" t="str">
        <f>VLOOKUP(A456,'Article Matrix'!$B$2:$I$84,8,FALSE)</f>
        <v>Lower middle income</v>
      </c>
      <c r="AI456" s="113" t="str">
        <f t="shared" si="14"/>
        <v>Lower Middle Income</v>
      </c>
      <c r="AJ456" s="96" t="str">
        <f t="shared" si="15"/>
        <v>Per Patient Treated</v>
      </c>
    </row>
    <row r="457" spans="1:36" s="113" customFormat="1">
      <c r="A457" s="103" t="s">
        <v>1050</v>
      </c>
      <c r="B457" s="103" t="s">
        <v>1684</v>
      </c>
      <c r="C457" s="103" t="s">
        <v>1052</v>
      </c>
      <c r="D457" s="103">
        <v>2014</v>
      </c>
      <c r="E457" s="79" t="s">
        <v>1051</v>
      </c>
      <c r="F457" s="79" t="s">
        <v>418</v>
      </c>
      <c r="G457" s="79" t="s">
        <v>1830</v>
      </c>
      <c r="H457" s="103" t="s">
        <v>950</v>
      </c>
      <c r="I457" s="103" t="s">
        <v>1298</v>
      </c>
      <c r="J457" s="103" t="s">
        <v>1226</v>
      </c>
      <c r="K457" s="103" t="s">
        <v>834</v>
      </c>
      <c r="L457" s="78">
        <v>82.5</v>
      </c>
      <c r="M457" s="111"/>
      <c r="N457" s="103" t="s">
        <v>846</v>
      </c>
      <c r="O457" s="111" t="s">
        <v>572</v>
      </c>
      <c r="P457" s="79">
        <v>2008</v>
      </c>
      <c r="Q457" s="103">
        <v>1</v>
      </c>
      <c r="R457" s="103">
        <v>82.5</v>
      </c>
      <c r="S457" s="103"/>
      <c r="T457" s="103">
        <v>5.4414499999999997</v>
      </c>
      <c r="U457" s="79">
        <v>448.919625</v>
      </c>
      <c r="V457" s="103"/>
      <c r="W457" s="103">
        <v>239.299598583669</v>
      </c>
      <c r="X457" s="103">
        <v>162.02477352560501</v>
      </c>
      <c r="Y457" s="103"/>
      <c r="Z457" s="103">
        <v>663.0238309936874</v>
      </c>
      <c r="AA457" s="103"/>
      <c r="AB457" s="103">
        <v>640.653416666667</v>
      </c>
      <c r="AC457" s="111">
        <v>1.0349181222562023</v>
      </c>
      <c r="AD457" s="103" t="s">
        <v>1848</v>
      </c>
      <c r="AE457" s="103"/>
      <c r="AF457" s="103"/>
      <c r="AG457" s="123" t="str">
        <f>VLOOKUP(A457,'Article Matrix'!$B$2:$I$84,7,FALSE)</f>
        <v>East Asia &amp; Pacific</v>
      </c>
      <c r="AH457" s="122" t="str">
        <f>VLOOKUP(A457,'Article Matrix'!$B$2:$I$84,8,FALSE)</f>
        <v>Low income</v>
      </c>
      <c r="AI457" s="113" t="str">
        <f t="shared" si="14"/>
        <v>Low Income</v>
      </c>
      <c r="AJ457" s="96" t="str">
        <f t="shared" si="15"/>
        <v>Per Patient Treated</v>
      </c>
    </row>
    <row r="458" spans="1:36">
      <c r="A458" s="103" t="s">
        <v>820</v>
      </c>
      <c r="B458" s="103" t="s">
        <v>1508</v>
      </c>
      <c r="C458" s="103" t="s">
        <v>724</v>
      </c>
      <c r="D458" s="103">
        <v>2011</v>
      </c>
      <c r="E458" s="79" t="s">
        <v>762</v>
      </c>
      <c r="F458" s="103" t="s">
        <v>524</v>
      </c>
      <c r="G458" s="79" t="s">
        <v>1830</v>
      </c>
      <c r="H458" s="103" t="s">
        <v>950</v>
      </c>
      <c r="I458" s="103" t="s">
        <v>1296</v>
      </c>
      <c r="J458" s="113" t="s">
        <v>952</v>
      </c>
      <c r="K458" s="103" t="s">
        <v>851</v>
      </c>
      <c r="L458" s="107">
        <v>65.5</v>
      </c>
      <c r="N458" s="103" t="s">
        <v>846</v>
      </c>
      <c r="O458" s="111" t="s">
        <v>572</v>
      </c>
      <c r="P458" s="79">
        <v>2009</v>
      </c>
      <c r="Q458" s="103">
        <v>1</v>
      </c>
      <c r="R458" s="103">
        <v>65.5</v>
      </c>
      <c r="T458" s="103">
        <v>1320.3120607404101</v>
      </c>
      <c r="U458" s="103">
        <v>86480.439978496855</v>
      </c>
      <c r="W458" s="103">
        <v>197.07182063634701</v>
      </c>
      <c r="X458" s="103">
        <v>126.584052425018</v>
      </c>
      <c r="Z458" s="103">
        <v>134636.68945256778</v>
      </c>
      <c r="AB458" s="103">
        <v>1583.00278737484</v>
      </c>
      <c r="AC458" s="111">
        <v>85.051454442377491</v>
      </c>
      <c r="AD458" s="103" t="s">
        <v>1848</v>
      </c>
      <c r="AG458" s="122" t="str">
        <f>VLOOKUP(A458,'Article Matrix'!$B$2:$I$84,7,FALSE)</f>
        <v>Multiple</v>
      </c>
      <c r="AH458" s="122" t="str">
        <f>VLOOKUP(A458,'Article Matrix'!$B$2:$I$84,8,FALSE)</f>
        <v>Multiple</v>
      </c>
      <c r="AI458" s="103" t="str">
        <f t="shared" si="14"/>
        <v>Multiple</v>
      </c>
      <c r="AJ458" s="79" t="str">
        <f t="shared" si="15"/>
        <v>Per Patient Treated</v>
      </c>
    </row>
    <row r="459" spans="1:36">
      <c r="A459" s="103" t="s">
        <v>1050</v>
      </c>
      <c r="B459" s="103" t="s">
        <v>1685</v>
      </c>
      <c r="C459" s="103" t="s">
        <v>1052</v>
      </c>
      <c r="D459" s="103">
        <v>2014</v>
      </c>
      <c r="E459" s="79" t="s">
        <v>1051</v>
      </c>
      <c r="F459" s="79" t="s">
        <v>418</v>
      </c>
      <c r="G459" s="79" t="s">
        <v>1830</v>
      </c>
      <c r="H459" s="103" t="s">
        <v>950</v>
      </c>
      <c r="I459" s="103" t="s">
        <v>1298</v>
      </c>
      <c r="J459" s="103" t="s">
        <v>1227</v>
      </c>
      <c r="K459" s="103" t="s">
        <v>834</v>
      </c>
      <c r="L459" s="78">
        <v>98.5</v>
      </c>
      <c r="N459" s="103" t="s">
        <v>846</v>
      </c>
      <c r="O459" s="111" t="s">
        <v>572</v>
      </c>
      <c r="P459" s="79">
        <v>2008</v>
      </c>
      <c r="Q459" s="103">
        <v>1</v>
      </c>
      <c r="R459" s="103">
        <v>98.5</v>
      </c>
      <c r="T459" s="103">
        <v>5.4414499999999997</v>
      </c>
      <c r="U459" s="79">
        <v>535.98282499999993</v>
      </c>
      <c r="W459" s="103">
        <v>239.299598583669</v>
      </c>
      <c r="X459" s="103">
        <v>162.02477352560501</v>
      </c>
      <c r="Z459" s="103">
        <v>791.61027094397821</v>
      </c>
      <c r="AB459" s="103">
        <v>640.653416666667</v>
      </c>
      <c r="AC459" s="111">
        <v>1.2356295156634656</v>
      </c>
      <c r="AD459" s="103" t="s">
        <v>1848</v>
      </c>
      <c r="AG459" s="122" t="str">
        <f>VLOOKUP(A459,'Article Matrix'!$B$2:$I$84,7,FALSE)</f>
        <v>East Asia &amp; Pacific</v>
      </c>
      <c r="AH459" s="122" t="str">
        <f>VLOOKUP(A459,'Article Matrix'!$B$2:$I$84,8,FALSE)</f>
        <v>Low income</v>
      </c>
      <c r="AI459" s="103" t="str">
        <f t="shared" si="14"/>
        <v>Low Income</v>
      </c>
      <c r="AJ459" s="79" t="str">
        <f t="shared" si="15"/>
        <v>Per Patient Treated</v>
      </c>
    </row>
    <row r="460" spans="1:36">
      <c r="A460" s="103" t="s">
        <v>820</v>
      </c>
      <c r="B460" s="103" t="s">
        <v>1509</v>
      </c>
      <c r="C460" s="103" t="s">
        <v>724</v>
      </c>
      <c r="D460" s="103">
        <v>2011</v>
      </c>
      <c r="E460" s="79" t="s">
        <v>762</v>
      </c>
      <c r="F460" s="103" t="s">
        <v>524</v>
      </c>
      <c r="G460" s="79" t="s">
        <v>1830</v>
      </c>
      <c r="H460" s="103" t="s">
        <v>950</v>
      </c>
      <c r="I460" s="103" t="s">
        <v>1296</v>
      </c>
      <c r="J460" s="113" t="s">
        <v>953</v>
      </c>
      <c r="K460" s="103" t="s">
        <v>851</v>
      </c>
      <c r="L460" s="107">
        <v>66.7</v>
      </c>
      <c r="N460" s="103" t="s">
        <v>846</v>
      </c>
      <c r="O460" s="111" t="s">
        <v>572</v>
      </c>
      <c r="P460" s="79">
        <v>2009</v>
      </c>
      <c r="Q460" s="103">
        <v>1</v>
      </c>
      <c r="R460" s="103">
        <v>66.7</v>
      </c>
      <c r="T460" s="103">
        <v>1320.3120607404101</v>
      </c>
      <c r="U460" s="103">
        <v>88064.814451385348</v>
      </c>
      <c r="W460" s="103">
        <v>197.07182063634701</v>
      </c>
      <c r="X460" s="103">
        <v>126.584052425018</v>
      </c>
      <c r="Z460" s="103">
        <v>137103.31582421786</v>
      </c>
      <c r="AB460" s="103">
        <v>1583.00278737484</v>
      </c>
      <c r="AC460" s="111">
        <v>86.609649027581341</v>
      </c>
      <c r="AD460" s="103" t="s">
        <v>1848</v>
      </c>
      <c r="AG460" s="122" t="str">
        <f>VLOOKUP(A460,'Article Matrix'!$B$2:$I$84,7,FALSE)</f>
        <v>Multiple</v>
      </c>
      <c r="AH460" s="122" t="str">
        <f>VLOOKUP(A460,'Article Matrix'!$B$2:$I$84,8,FALSE)</f>
        <v>Multiple</v>
      </c>
      <c r="AI460" s="103" t="str">
        <f t="shared" si="14"/>
        <v>Multiple</v>
      </c>
      <c r="AJ460" s="79" t="str">
        <f t="shared" si="15"/>
        <v>Per Patient Treated</v>
      </c>
    </row>
    <row r="461" spans="1:36" s="113" customFormat="1">
      <c r="A461" s="103" t="s">
        <v>1082</v>
      </c>
      <c r="B461" s="103" t="s">
        <v>1626</v>
      </c>
      <c r="C461" s="103" t="s">
        <v>1032</v>
      </c>
      <c r="D461" s="103">
        <v>2014</v>
      </c>
      <c r="E461" s="79" t="s">
        <v>1031</v>
      </c>
      <c r="F461" s="79" t="s">
        <v>568</v>
      </c>
      <c r="G461" s="79" t="s">
        <v>1830</v>
      </c>
      <c r="H461" s="103" t="s">
        <v>950</v>
      </c>
      <c r="I461" s="103" t="s">
        <v>1296</v>
      </c>
      <c r="J461" s="103" t="s">
        <v>1181</v>
      </c>
      <c r="K461" s="103" t="s">
        <v>834</v>
      </c>
      <c r="L461" s="105">
        <v>76.5</v>
      </c>
      <c r="M461" s="111"/>
      <c r="N461" s="103" t="s">
        <v>846</v>
      </c>
      <c r="O461" s="111" t="s">
        <v>572</v>
      </c>
      <c r="P461" s="79">
        <v>2008</v>
      </c>
      <c r="Q461" s="103">
        <v>1</v>
      </c>
      <c r="R461" s="103">
        <v>76.5</v>
      </c>
      <c r="S461" s="103"/>
      <c r="T461" s="103">
        <v>3.7456606900876399</v>
      </c>
      <c r="U461" s="79">
        <v>286.54304279170447</v>
      </c>
      <c r="V461" s="103"/>
      <c r="W461" s="103">
        <v>189.33530292592201</v>
      </c>
      <c r="X461" s="103">
        <v>120.63816944307599</v>
      </c>
      <c r="Y461" s="103"/>
      <c r="Z461" s="103">
        <v>449.7143321946902</v>
      </c>
      <c r="AA461" s="103"/>
      <c r="AB461" s="103">
        <v>5.1472526651441299</v>
      </c>
      <c r="AC461" s="111">
        <v>87.36977985169446</v>
      </c>
      <c r="AD461" s="103" t="s">
        <v>1848</v>
      </c>
      <c r="AE461" s="103"/>
      <c r="AF461" s="103"/>
      <c r="AG461" s="123" t="str">
        <f>VLOOKUP(A461,'Article Matrix'!$B$2:$I$84,7,FALSE)</f>
        <v>Sub-Saharan Africa</v>
      </c>
      <c r="AH461" s="122" t="str">
        <f>VLOOKUP(A461,'Article Matrix'!$B$2:$I$84,8,FALSE)</f>
        <v>Lower middle income</v>
      </c>
      <c r="AI461" s="113" t="str">
        <f t="shared" si="14"/>
        <v>Lower Middle Income</v>
      </c>
      <c r="AJ461" s="96" t="str">
        <f t="shared" si="15"/>
        <v>Per Patient Treated</v>
      </c>
    </row>
    <row r="462" spans="1:36">
      <c r="A462" s="103" t="s">
        <v>782</v>
      </c>
      <c r="B462" s="103" t="s">
        <v>1619</v>
      </c>
      <c r="C462" s="103" t="s">
        <v>724</v>
      </c>
      <c r="D462" s="103">
        <v>2009</v>
      </c>
      <c r="E462" s="79" t="s">
        <v>686</v>
      </c>
      <c r="F462" s="103" t="s">
        <v>328</v>
      </c>
      <c r="G462" s="79" t="s">
        <v>1830</v>
      </c>
      <c r="H462" s="103" t="s">
        <v>950</v>
      </c>
      <c r="I462" s="103" t="s">
        <v>1296</v>
      </c>
      <c r="J462" s="103" t="s">
        <v>876</v>
      </c>
      <c r="K462" s="103" t="s">
        <v>851</v>
      </c>
      <c r="L462" s="105">
        <v>63.8</v>
      </c>
      <c r="N462" s="103" t="s">
        <v>846</v>
      </c>
      <c r="O462" s="111" t="s">
        <v>572</v>
      </c>
      <c r="P462" s="79">
        <v>2008</v>
      </c>
      <c r="Q462" s="103">
        <v>1</v>
      </c>
      <c r="R462" s="103">
        <v>63.8</v>
      </c>
      <c r="T462" s="103">
        <v>9698.9624999999996</v>
      </c>
      <c r="U462" s="103">
        <v>618793.8075</v>
      </c>
      <c r="W462" s="103">
        <v>159.955919997102</v>
      </c>
      <c r="X462" s="103">
        <v>120.356842770529</v>
      </c>
      <c r="Z462" s="103">
        <v>822385.58679946244</v>
      </c>
      <c r="AB462" s="103">
        <v>9386.6291666666693</v>
      </c>
      <c r="AC462" s="102">
        <v>87.612450880650243</v>
      </c>
      <c r="AD462" s="103" t="s">
        <v>1848</v>
      </c>
      <c r="AG462" s="122" t="str">
        <f>VLOOKUP(A462,'Article Matrix'!$B$2:$I$84,7,FALSE)</f>
        <v>Multiple</v>
      </c>
      <c r="AH462" s="122" t="str">
        <f>VLOOKUP(A462,'Article Matrix'!$B$2:$I$84,8,FALSE)</f>
        <v>Multiple</v>
      </c>
      <c r="AI462" s="103" t="str">
        <f t="shared" si="14"/>
        <v>Multiple</v>
      </c>
      <c r="AJ462" s="79" t="str">
        <f t="shared" si="15"/>
        <v>Per Patient Treated</v>
      </c>
    </row>
    <row r="463" spans="1:36">
      <c r="A463" s="103" t="s">
        <v>782</v>
      </c>
      <c r="B463" s="103" t="s">
        <v>1614</v>
      </c>
      <c r="C463" s="103" t="s">
        <v>724</v>
      </c>
      <c r="D463" s="103">
        <v>2009</v>
      </c>
      <c r="E463" s="79" t="s">
        <v>686</v>
      </c>
      <c r="F463" s="103" t="s">
        <v>37</v>
      </c>
      <c r="G463" s="79" t="s">
        <v>1830</v>
      </c>
      <c r="H463" s="103" t="s">
        <v>950</v>
      </c>
      <c r="I463" s="103" t="s">
        <v>1296</v>
      </c>
      <c r="J463" s="103" t="s">
        <v>875</v>
      </c>
      <c r="K463" s="103" t="s">
        <v>851</v>
      </c>
      <c r="L463" s="105">
        <v>70.3</v>
      </c>
      <c r="N463" s="103" t="s">
        <v>846</v>
      </c>
      <c r="O463" s="111" t="s">
        <v>572</v>
      </c>
      <c r="P463" s="79">
        <v>2008</v>
      </c>
      <c r="Q463" s="103">
        <v>1</v>
      </c>
      <c r="R463" s="103">
        <v>70.3</v>
      </c>
      <c r="T463" s="103">
        <v>43.505183333333299</v>
      </c>
      <c r="U463" s="103">
        <v>3058.4143883333309</v>
      </c>
      <c r="W463" s="103">
        <v>180.76631971933301</v>
      </c>
      <c r="X463" s="103">
        <v>112.90698871004599</v>
      </c>
      <c r="Z463" s="103">
        <v>4896.5818632844303</v>
      </c>
      <c r="AB463" s="103">
        <v>53.437233333333303</v>
      </c>
      <c r="AC463" s="102">
        <v>91.63239857011871</v>
      </c>
      <c r="AD463" s="103" t="s">
        <v>1848</v>
      </c>
      <c r="AG463" s="122" t="str">
        <f>VLOOKUP(A463,'Article Matrix'!$B$2:$I$84,7,FALSE)</f>
        <v>Multiple</v>
      </c>
      <c r="AH463" s="122" t="str">
        <f>VLOOKUP(A463,'Article Matrix'!$B$2:$I$84,8,FALSE)</f>
        <v>Multiple</v>
      </c>
      <c r="AI463" s="103" t="str">
        <f t="shared" si="14"/>
        <v>Multiple</v>
      </c>
      <c r="AJ463" s="79" t="str">
        <f t="shared" si="15"/>
        <v>Per Patient Treated</v>
      </c>
    </row>
    <row r="464" spans="1:36">
      <c r="A464" s="103" t="s">
        <v>782</v>
      </c>
      <c r="B464" s="103" t="s">
        <v>1615</v>
      </c>
      <c r="C464" s="103" t="s">
        <v>724</v>
      </c>
      <c r="D464" s="103">
        <v>2009</v>
      </c>
      <c r="E464" s="79" t="s">
        <v>686</v>
      </c>
      <c r="F464" s="103" t="s">
        <v>328</v>
      </c>
      <c r="G464" s="79" t="s">
        <v>1830</v>
      </c>
      <c r="H464" s="103" t="s">
        <v>950</v>
      </c>
      <c r="I464" s="103" t="s">
        <v>1296</v>
      </c>
      <c r="J464" s="103" t="s">
        <v>875</v>
      </c>
      <c r="K464" s="103" t="s">
        <v>851</v>
      </c>
      <c r="L464" s="105">
        <v>67</v>
      </c>
      <c r="N464" s="103" t="s">
        <v>846</v>
      </c>
      <c r="O464" s="111" t="s">
        <v>572</v>
      </c>
      <c r="P464" s="79">
        <v>2008</v>
      </c>
      <c r="Q464" s="103">
        <v>1</v>
      </c>
      <c r="R464" s="103">
        <v>67</v>
      </c>
      <c r="T464" s="103">
        <v>9698.9624999999996</v>
      </c>
      <c r="U464" s="103">
        <v>649830.48749999993</v>
      </c>
      <c r="W464" s="103">
        <v>159.955919997102</v>
      </c>
      <c r="X464" s="103">
        <v>120.356842770529</v>
      </c>
      <c r="Z464" s="103">
        <v>863633.76670162973</v>
      </c>
      <c r="AB464" s="103">
        <v>9386.6291666666693</v>
      </c>
      <c r="AC464" s="102">
        <v>92.006805783754942</v>
      </c>
      <c r="AD464" s="103" t="s">
        <v>1848</v>
      </c>
      <c r="AG464" s="122" t="str">
        <f>VLOOKUP(A464,'Article Matrix'!$B$2:$I$84,7,FALSE)</f>
        <v>Multiple</v>
      </c>
      <c r="AH464" s="122" t="str">
        <f>VLOOKUP(A464,'Article Matrix'!$B$2:$I$84,8,FALSE)</f>
        <v>Multiple</v>
      </c>
      <c r="AI464" s="103" t="str">
        <f t="shared" si="14"/>
        <v>Multiple</v>
      </c>
      <c r="AJ464" s="79" t="str">
        <f t="shared" si="15"/>
        <v>Per Patient Treated</v>
      </c>
    </row>
    <row r="465" spans="1:36">
      <c r="A465" s="103" t="s">
        <v>1082</v>
      </c>
      <c r="B465" s="103" t="s">
        <v>1638</v>
      </c>
      <c r="C465" s="103" t="s">
        <v>1032</v>
      </c>
      <c r="D465" s="103">
        <v>2014</v>
      </c>
      <c r="E465" s="79" t="s">
        <v>1031</v>
      </c>
      <c r="F465" s="79" t="s">
        <v>568</v>
      </c>
      <c r="G465" s="79" t="s">
        <v>1830</v>
      </c>
      <c r="H465" s="103" t="s">
        <v>950</v>
      </c>
      <c r="I465" s="103" t="s">
        <v>1296</v>
      </c>
      <c r="J465" s="103" t="s">
        <v>1195</v>
      </c>
      <c r="K465" s="103" t="s">
        <v>834</v>
      </c>
      <c r="L465" s="105">
        <v>82.13</v>
      </c>
      <c r="N465" s="103" t="s">
        <v>846</v>
      </c>
      <c r="O465" s="111" t="s">
        <v>572</v>
      </c>
      <c r="P465" s="79">
        <v>2008</v>
      </c>
      <c r="Q465" s="103">
        <v>1</v>
      </c>
      <c r="R465" s="103">
        <v>82.13</v>
      </c>
      <c r="T465" s="103">
        <v>3.7456606900876399</v>
      </c>
      <c r="U465" s="79">
        <v>307.63111247689784</v>
      </c>
      <c r="W465" s="103">
        <v>189.33530292592201</v>
      </c>
      <c r="X465" s="103">
        <v>120.63816944307599</v>
      </c>
      <c r="Z465" s="103">
        <v>482.81095559673071</v>
      </c>
      <c r="AB465" s="103">
        <v>5.1472526651441299</v>
      </c>
      <c r="AC465" s="111">
        <v>93.799738813328943</v>
      </c>
      <c r="AD465" s="103" t="s">
        <v>1848</v>
      </c>
      <c r="AG465" s="122" t="str">
        <f>VLOOKUP(A465,'Article Matrix'!$B$2:$I$84,7,FALSE)</f>
        <v>Sub-Saharan Africa</v>
      </c>
      <c r="AH465" s="122" t="str">
        <f>VLOOKUP(A465,'Article Matrix'!$B$2:$I$84,8,FALSE)</f>
        <v>Lower middle income</v>
      </c>
      <c r="AI465" s="103" t="str">
        <f t="shared" si="14"/>
        <v>Lower Middle Income</v>
      </c>
      <c r="AJ465" s="79" t="str">
        <f t="shared" si="15"/>
        <v>Per Patient Treated</v>
      </c>
    </row>
    <row r="466" spans="1:36">
      <c r="A466" s="103" t="s">
        <v>820</v>
      </c>
      <c r="B466" s="103" t="s">
        <v>1516</v>
      </c>
      <c r="C466" s="103" t="s">
        <v>724</v>
      </c>
      <c r="D466" s="103">
        <v>2011</v>
      </c>
      <c r="E466" s="79" t="s">
        <v>762</v>
      </c>
      <c r="F466" s="103" t="s">
        <v>433</v>
      </c>
      <c r="G466" s="79" t="s">
        <v>1830</v>
      </c>
      <c r="H466" s="103" t="s">
        <v>950</v>
      </c>
      <c r="I466" s="103" t="s">
        <v>1296</v>
      </c>
      <c r="J466" s="113" t="s">
        <v>953</v>
      </c>
      <c r="K466" s="103" t="s">
        <v>851</v>
      </c>
      <c r="L466" s="105">
        <v>63.5</v>
      </c>
      <c r="N466" s="103" t="s">
        <v>846</v>
      </c>
      <c r="O466" s="111" t="s">
        <v>572</v>
      </c>
      <c r="P466" s="79">
        <v>2009</v>
      </c>
      <c r="Q466" s="103">
        <v>1</v>
      </c>
      <c r="R466" s="103">
        <v>63.5</v>
      </c>
      <c r="T466" s="103">
        <v>148.90174166666699</v>
      </c>
      <c r="U466" s="79">
        <v>9455.2605958333534</v>
      </c>
      <c r="W466" s="103">
        <v>200.79331767776301</v>
      </c>
      <c r="X466" s="103">
        <v>127.27167227573401</v>
      </c>
      <c r="Z466" s="103">
        <v>14917.326932202062</v>
      </c>
      <c r="AB466" s="103">
        <v>156.80968562314899</v>
      </c>
      <c r="AC466" s="111">
        <v>95.13013735676985</v>
      </c>
      <c r="AD466" s="103" t="s">
        <v>1848</v>
      </c>
      <c r="AG466" s="122" t="str">
        <f>VLOOKUP(A466,'Article Matrix'!$B$2:$I$84,7,FALSE)</f>
        <v>Multiple</v>
      </c>
      <c r="AH466" s="122" t="str">
        <f>VLOOKUP(A466,'Article Matrix'!$B$2:$I$84,8,FALSE)</f>
        <v>Multiple</v>
      </c>
      <c r="AI466" s="103" t="str">
        <f t="shared" si="14"/>
        <v>Multiple</v>
      </c>
      <c r="AJ466" s="79" t="str">
        <f t="shared" si="15"/>
        <v>Per Patient Treated</v>
      </c>
    </row>
    <row r="467" spans="1:36">
      <c r="A467" s="103" t="s">
        <v>1082</v>
      </c>
      <c r="B467" s="103" t="s">
        <v>1653</v>
      </c>
      <c r="C467" s="103" t="s">
        <v>1032</v>
      </c>
      <c r="D467" s="103">
        <v>2014</v>
      </c>
      <c r="E467" s="79" t="s">
        <v>1031</v>
      </c>
      <c r="F467" s="79" t="s">
        <v>568</v>
      </c>
      <c r="G467" s="79" t="s">
        <v>1830</v>
      </c>
      <c r="H467" s="103" t="s">
        <v>950</v>
      </c>
      <c r="I467" s="103" t="s">
        <v>1296</v>
      </c>
      <c r="J467" s="103" t="s">
        <v>1212</v>
      </c>
      <c r="K467" s="103" t="s">
        <v>834</v>
      </c>
      <c r="L467" s="78">
        <v>83.54</v>
      </c>
      <c r="N467" s="103" t="s">
        <v>846</v>
      </c>
      <c r="O467" s="111" t="s">
        <v>572</v>
      </c>
      <c r="P467" s="79">
        <v>2008</v>
      </c>
      <c r="Q467" s="103">
        <v>1</v>
      </c>
      <c r="R467" s="103">
        <v>83.54</v>
      </c>
      <c r="T467" s="103">
        <v>3.7456606900876399</v>
      </c>
      <c r="U467" s="79">
        <v>312.91249404992146</v>
      </c>
      <c r="W467" s="103">
        <v>189.33530292592201</v>
      </c>
      <c r="X467" s="103">
        <v>120.63816944307599</v>
      </c>
      <c r="Z467" s="103">
        <v>491.09980799404468</v>
      </c>
      <c r="AB467" s="103">
        <v>5.1472526651441299</v>
      </c>
      <c r="AC467" s="111">
        <v>95.410083775301374</v>
      </c>
      <c r="AD467" s="103" t="s">
        <v>1848</v>
      </c>
      <c r="AG467" s="122" t="str">
        <f>VLOOKUP(A467,'Article Matrix'!$B$2:$I$84,7,FALSE)</f>
        <v>Sub-Saharan Africa</v>
      </c>
      <c r="AH467" s="122" t="str">
        <f>VLOOKUP(A467,'Article Matrix'!$B$2:$I$84,8,FALSE)</f>
        <v>Lower middle income</v>
      </c>
      <c r="AI467" s="103" t="str">
        <f t="shared" si="14"/>
        <v>Lower Middle Income</v>
      </c>
      <c r="AJ467" s="79" t="str">
        <f t="shared" si="15"/>
        <v>Per Patient Treated</v>
      </c>
    </row>
    <row r="468" spans="1:36">
      <c r="A468" s="103" t="s">
        <v>1082</v>
      </c>
      <c r="B468" s="103" t="s">
        <v>1656</v>
      </c>
      <c r="C468" s="103" t="s">
        <v>1032</v>
      </c>
      <c r="D468" s="103">
        <v>2014</v>
      </c>
      <c r="E468" s="79" t="s">
        <v>1031</v>
      </c>
      <c r="F468" s="79" t="s">
        <v>568</v>
      </c>
      <c r="G468" s="79" t="s">
        <v>1830</v>
      </c>
      <c r="H468" s="103" t="s">
        <v>950</v>
      </c>
      <c r="I468" s="103" t="s">
        <v>1296</v>
      </c>
      <c r="J468" s="103" t="s">
        <v>1216</v>
      </c>
      <c r="K468" s="103" t="s">
        <v>834</v>
      </c>
      <c r="L468" s="78">
        <v>85.78</v>
      </c>
      <c r="N468" s="103" t="s">
        <v>846</v>
      </c>
      <c r="O468" s="111" t="s">
        <v>572</v>
      </c>
      <c r="P468" s="79">
        <v>2008</v>
      </c>
      <c r="Q468" s="103">
        <v>1</v>
      </c>
      <c r="R468" s="103">
        <v>85.78</v>
      </c>
      <c r="T468" s="103">
        <v>3.7456606900876399</v>
      </c>
      <c r="U468" s="79">
        <v>321.30277399571776</v>
      </c>
      <c r="W468" s="103">
        <v>189.33530292592201</v>
      </c>
      <c r="X468" s="103">
        <v>120.63816944307599</v>
      </c>
      <c r="Z468" s="103">
        <v>504.26791393020289</v>
      </c>
      <c r="AB468" s="103">
        <v>5.1472526651441299</v>
      </c>
      <c r="AC468" s="111">
        <v>97.968362296449016</v>
      </c>
      <c r="AD468" s="103" t="s">
        <v>1848</v>
      </c>
      <c r="AG468" s="122" t="str">
        <f>VLOOKUP(A468,'Article Matrix'!$B$2:$I$84,7,FALSE)</f>
        <v>Sub-Saharan Africa</v>
      </c>
      <c r="AH468" s="122" t="str">
        <f>VLOOKUP(A468,'Article Matrix'!$B$2:$I$84,8,FALSE)</f>
        <v>Lower middle income</v>
      </c>
      <c r="AI468" s="103" t="str">
        <f t="shared" si="14"/>
        <v>Lower Middle Income</v>
      </c>
      <c r="AJ468" s="79" t="str">
        <f t="shared" si="15"/>
        <v>Per Patient Treated</v>
      </c>
    </row>
    <row r="469" spans="1:36">
      <c r="A469" s="103" t="s">
        <v>820</v>
      </c>
      <c r="B469" s="103" t="s">
        <v>1517</v>
      </c>
      <c r="C469" s="103" t="s">
        <v>724</v>
      </c>
      <c r="D469" s="103">
        <v>2011</v>
      </c>
      <c r="E469" s="79" t="s">
        <v>762</v>
      </c>
      <c r="F469" s="103" t="s">
        <v>433</v>
      </c>
      <c r="G469" s="79" t="s">
        <v>1830</v>
      </c>
      <c r="H469" s="103" t="s">
        <v>950</v>
      </c>
      <c r="I469" s="103" t="s">
        <v>1296</v>
      </c>
      <c r="J469" s="113" t="s">
        <v>953</v>
      </c>
      <c r="K469" s="103" t="s">
        <v>851</v>
      </c>
      <c r="L469" s="105">
        <v>66.5</v>
      </c>
      <c r="N469" s="103" t="s">
        <v>846</v>
      </c>
      <c r="O469" s="111" t="s">
        <v>572</v>
      </c>
      <c r="P469" s="79">
        <v>2009</v>
      </c>
      <c r="Q469" s="103">
        <v>1</v>
      </c>
      <c r="R469" s="103">
        <v>66.5</v>
      </c>
      <c r="T469" s="103">
        <v>148.90174166666699</v>
      </c>
      <c r="U469" s="79">
        <v>9901.9658208333549</v>
      </c>
      <c r="W469" s="103">
        <v>200.79331767776301</v>
      </c>
      <c r="X469" s="103">
        <v>127.27167227573401</v>
      </c>
      <c r="Z469" s="103">
        <v>15622.082535298223</v>
      </c>
      <c r="AB469" s="103">
        <v>156.80968562314899</v>
      </c>
      <c r="AC469" s="111">
        <v>99.624474554727485</v>
      </c>
      <c r="AD469" s="103" t="s">
        <v>1848</v>
      </c>
      <c r="AG469" s="122" t="str">
        <f>VLOOKUP(A469,'Article Matrix'!$B$2:$I$84,7,FALSE)</f>
        <v>Multiple</v>
      </c>
      <c r="AH469" s="122" t="str">
        <f>VLOOKUP(A469,'Article Matrix'!$B$2:$I$84,8,FALSE)</f>
        <v>Multiple</v>
      </c>
      <c r="AI469" s="103" t="str">
        <f t="shared" si="14"/>
        <v>Multiple</v>
      </c>
      <c r="AJ469" s="79" t="str">
        <f t="shared" si="15"/>
        <v>Per Patient Treated</v>
      </c>
    </row>
    <row r="470" spans="1:36">
      <c r="A470" s="103" t="s">
        <v>1082</v>
      </c>
      <c r="B470" s="103" t="s">
        <v>1641</v>
      </c>
      <c r="C470" s="103" t="s">
        <v>1032</v>
      </c>
      <c r="D470" s="103">
        <v>2014</v>
      </c>
      <c r="E470" s="79" t="s">
        <v>1031</v>
      </c>
      <c r="F470" s="79" t="s">
        <v>568</v>
      </c>
      <c r="G470" s="79" t="s">
        <v>1830</v>
      </c>
      <c r="H470" s="103" t="s">
        <v>950</v>
      </c>
      <c r="I470" s="103" t="s">
        <v>1296</v>
      </c>
      <c r="J470" s="103" t="s">
        <v>1198</v>
      </c>
      <c r="K470" s="103" t="s">
        <v>834</v>
      </c>
      <c r="L470" s="105">
        <v>89.56</v>
      </c>
      <c r="N470" s="103" t="s">
        <v>846</v>
      </c>
      <c r="O470" s="111" t="s">
        <v>572</v>
      </c>
      <c r="P470" s="79">
        <v>2008</v>
      </c>
      <c r="Q470" s="103">
        <v>1</v>
      </c>
      <c r="R470" s="103">
        <v>89.56</v>
      </c>
      <c r="T470" s="103">
        <v>3.7456606900876399</v>
      </c>
      <c r="U470" s="79">
        <v>335.46137140424906</v>
      </c>
      <c r="W470" s="103">
        <v>189.33530292592201</v>
      </c>
      <c r="X470" s="103">
        <v>120.63816944307599</v>
      </c>
      <c r="Z470" s="103">
        <v>526.48909269747003</v>
      </c>
      <c r="AB470" s="103">
        <v>5.1472526651441299</v>
      </c>
      <c r="AC470" s="111">
        <v>102.2854573008857</v>
      </c>
      <c r="AD470" s="103" t="s">
        <v>1848</v>
      </c>
      <c r="AG470" s="122" t="str">
        <f>VLOOKUP(A470,'Article Matrix'!$B$2:$I$84,7,FALSE)</f>
        <v>Sub-Saharan Africa</v>
      </c>
      <c r="AH470" s="122" t="str">
        <f>VLOOKUP(A470,'Article Matrix'!$B$2:$I$84,8,FALSE)</f>
        <v>Lower middle income</v>
      </c>
      <c r="AI470" s="103" t="str">
        <f t="shared" si="14"/>
        <v>Lower Middle Income</v>
      </c>
      <c r="AJ470" s="79" t="str">
        <f t="shared" si="15"/>
        <v>Per Patient Treated</v>
      </c>
    </row>
    <row r="471" spans="1:36">
      <c r="A471" s="103" t="s">
        <v>1082</v>
      </c>
      <c r="B471" s="103" t="s">
        <v>1647</v>
      </c>
      <c r="C471" s="103" t="s">
        <v>1032</v>
      </c>
      <c r="D471" s="103">
        <v>2014</v>
      </c>
      <c r="E471" s="79" t="s">
        <v>1031</v>
      </c>
      <c r="F471" s="79" t="s">
        <v>568</v>
      </c>
      <c r="G471" s="79" t="s">
        <v>1830</v>
      </c>
      <c r="H471" s="103" t="s">
        <v>950</v>
      </c>
      <c r="I471" s="103" t="s">
        <v>1296</v>
      </c>
      <c r="J471" s="103" t="s">
        <v>1205</v>
      </c>
      <c r="K471" s="103" t="s">
        <v>834</v>
      </c>
      <c r="L471" s="105">
        <v>90.29</v>
      </c>
      <c r="N471" s="103" t="s">
        <v>846</v>
      </c>
      <c r="O471" s="111" t="s">
        <v>572</v>
      </c>
      <c r="P471" s="79">
        <v>2008</v>
      </c>
      <c r="Q471" s="103">
        <v>1</v>
      </c>
      <c r="R471" s="103">
        <v>90.29</v>
      </c>
      <c r="T471" s="103">
        <v>3.7456606900876399</v>
      </c>
      <c r="U471" s="79">
        <v>338.19570370801301</v>
      </c>
      <c r="W471" s="103">
        <v>189.33530292592201</v>
      </c>
      <c r="X471" s="103">
        <v>120.63816944307599</v>
      </c>
      <c r="Z471" s="103">
        <v>530.78048436416441</v>
      </c>
      <c r="AB471" s="103">
        <v>5.1472526651441299</v>
      </c>
      <c r="AC471" s="111">
        <v>103.1191819975097</v>
      </c>
      <c r="AD471" s="103" t="s">
        <v>1848</v>
      </c>
      <c r="AG471" s="122" t="str">
        <f>VLOOKUP(A471,'Article Matrix'!$B$2:$I$84,7,FALSE)</f>
        <v>Sub-Saharan Africa</v>
      </c>
      <c r="AH471" s="122" t="str">
        <f>VLOOKUP(A471,'Article Matrix'!$B$2:$I$84,8,FALSE)</f>
        <v>Lower middle income</v>
      </c>
      <c r="AI471" s="103" t="str">
        <f t="shared" si="14"/>
        <v>Lower Middle Income</v>
      </c>
      <c r="AJ471" s="79" t="str">
        <f t="shared" si="15"/>
        <v>Per Patient Treated</v>
      </c>
    </row>
    <row r="472" spans="1:36">
      <c r="A472" s="103" t="s">
        <v>1082</v>
      </c>
      <c r="B472" s="103" t="s">
        <v>1635</v>
      </c>
      <c r="C472" s="103" t="s">
        <v>1032</v>
      </c>
      <c r="D472" s="103">
        <v>2014</v>
      </c>
      <c r="E472" s="79" t="s">
        <v>1031</v>
      </c>
      <c r="F472" s="79" t="s">
        <v>568</v>
      </c>
      <c r="G472" s="79" t="s">
        <v>1830</v>
      </c>
      <c r="H472" s="103" t="s">
        <v>950</v>
      </c>
      <c r="I472" s="103" t="s">
        <v>1296</v>
      </c>
      <c r="J472" s="103" t="s">
        <v>1191</v>
      </c>
      <c r="K472" s="103" t="s">
        <v>834</v>
      </c>
      <c r="L472" s="105">
        <v>90.5</v>
      </c>
      <c r="N472" s="103" t="s">
        <v>846</v>
      </c>
      <c r="O472" s="111" t="s">
        <v>572</v>
      </c>
      <c r="P472" s="79">
        <v>2008</v>
      </c>
      <c r="Q472" s="103">
        <v>1</v>
      </c>
      <c r="R472" s="103">
        <v>90.5</v>
      </c>
      <c r="T472" s="103">
        <v>3.7456606900876399</v>
      </c>
      <c r="U472" s="79">
        <v>338.9822924529314</v>
      </c>
      <c r="W472" s="103">
        <v>189.33530292592201</v>
      </c>
      <c r="X472" s="103">
        <v>120.63816944307599</v>
      </c>
      <c r="Z472" s="103">
        <v>532.01499429567923</v>
      </c>
      <c r="AB472" s="103">
        <v>5.1472526651441299</v>
      </c>
      <c r="AC472" s="111">
        <v>103.3590206088673</v>
      </c>
      <c r="AD472" s="103" t="s">
        <v>1848</v>
      </c>
      <c r="AG472" s="122" t="str">
        <f>VLOOKUP(A472,'Article Matrix'!$B$2:$I$84,7,FALSE)</f>
        <v>Sub-Saharan Africa</v>
      </c>
      <c r="AH472" s="122" t="str">
        <f>VLOOKUP(A472,'Article Matrix'!$B$2:$I$84,8,FALSE)</f>
        <v>Lower middle income</v>
      </c>
      <c r="AI472" s="103" t="str">
        <f t="shared" si="14"/>
        <v>Lower Middle Income</v>
      </c>
      <c r="AJ472" s="79" t="str">
        <f t="shared" si="15"/>
        <v>Per Patient Treated</v>
      </c>
    </row>
    <row r="473" spans="1:36">
      <c r="A473" s="103" t="s">
        <v>1082</v>
      </c>
      <c r="B473" s="103" t="s">
        <v>1629</v>
      </c>
      <c r="C473" s="103" t="s">
        <v>1032</v>
      </c>
      <c r="D473" s="103">
        <v>2014</v>
      </c>
      <c r="E473" s="79" t="s">
        <v>1031</v>
      </c>
      <c r="F473" s="79" t="s">
        <v>568</v>
      </c>
      <c r="G473" s="79" t="s">
        <v>1830</v>
      </c>
      <c r="H473" s="103" t="s">
        <v>950</v>
      </c>
      <c r="I473" s="103" t="s">
        <v>1296</v>
      </c>
      <c r="J473" s="103" t="s">
        <v>1184</v>
      </c>
      <c r="K473" s="103" t="s">
        <v>834</v>
      </c>
      <c r="L473" s="105">
        <v>96.64</v>
      </c>
      <c r="N473" s="103" t="s">
        <v>846</v>
      </c>
      <c r="O473" s="111" t="s">
        <v>572</v>
      </c>
      <c r="P473" s="79">
        <v>2008</v>
      </c>
      <c r="Q473" s="103">
        <v>1</v>
      </c>
      <c r="R473" s="103">
        <v>96.64</v>
      </c>
      <c r="T473" s="103">
        <v>3.7456606900876399</v>
      </c>
      <c r="U473" s="79">
        <v>361.98064909006951</v>
      </c>
      <c r="W473" s="103">
        <v>189.33530292592201</v>
      </c>
      <c r="X473" s="103">
        <v>120.63816944307599</v>
      </c>
      <c r="Z473" s="103">
        <v>568.10971324568436</v>
      </c>
      <c r="AB473" s="103">
        <v>5.1472526651441299</v>
      </c>
      <c r="AC473" s="111">
        <v>110.37144476951309</v>
      </c>
      <c r="AD473" s="103" t="s">
        <v>1848</v>
      </c>
      <c r="AG473" s="122" t="str">
        <f>VLOOKUP(A473,'Article Matrix'!$B$2:$I$84,7,FALSE)</f>
        <v>Sub-Saharan Africa</v>
      </c>
      <c r="AH473" s="122" t="str">
        <f>VLOOKUP(A473,'Article Matrix'!$B$2:$I$84,8,FALSE)</f>
        <v>Lower middle income</v>
      </c>
      <c r="AI473" s="103" t="str">
        <f t="shared" si="14"/>
        <v>Lower Middle Income</v>
      </c>
      <c r="AJ473" s="79" t="str">
        <f t="shared" si="15"/>
        <v>Per Patient Treated</v>
      </c>
    </row>
    <row r="474" spans="1:36">
      <c r="A474" s="103" t="s">
        <v>1082</v>
      </c>
      <c r="B474" s="103" t="s">
        <v>1640</v>
      </c>
      <c r="C474" s="103" t="s">
        <v>1032</v>
      </c>
      <c r="D474" s="103">
        <v>2014</v>
      </c>
      <c r="E474" s="79" t="s">
        <v>1031</v>
      </c>
      <c r="F474" s="79" t="s">
        <v>568</v>
      </c>
      <c r="G474" s="79" t="s">
        <v>1830</v>
      </c>
      <c r="H474" s="103" t="s">
        <v>950</v>
      </c>
      <c r="I474" s="103" t="s">
        <v>1296</v>
      </c>
      <c r="J474" s="103" t="s">
        <v>1197</v>
      </c>
      <c r="K474" s="103" t="s">
        <v>834</v>
      </c>
      <c r="L474" s="105">
        <v>112.87</v>
      </c>
      <c r="N474" s="103" t="s">
        <v>846</v>
      </c>
      <c r="O474" s="111" t="s">
        <v>572</v>
      </c>
      <c r="P474" s="79">
        <v>2008</v>
      </c>
      <c r="Q474" s="103">
        <v>1</v>
      </c>
      <c r="R474" s="103">
        <v>112.87</v>
      </c>
      <c r="T474" s="103">
        <v>3.7456606900876399</v>
      </c>
      <c r="U474" s="79">
        <v>422.77272209019191</v>
      </c>
      <c r="W474" s="103">
        <v>189.33530292592201</v>
      </c>
      <c r="X474" s="103">
        <v>120.63816944307599</v>
      </c>
      <c r="Z474" s="103">
        <v>663.51969509561673</v>
      </c>
      <c r="AB474" s="103">
        <v>5.1472526651441299</v>
      </c>
      <c r="AC474" s="111">
        <v>128.90754316157847</v>
      </c>
      <c r="AD474" s="103" t="s">
        <v>1848</v>
      </c>
      <c r="AG474" s="122" t="str">
        <f>VLOOKUP(A474,'Article Matrix'!$B$2:$I$84,7,FALSE)</f>
        <v>Sub-Saharan Africa</v>
      </c>
      <c r="AH474" s="122" t="str">
        <f>VLOOKUP(A474,'Article Matrix'!$B$2:$I$84,8,FALSE)</f>
        <v>Lower middle income</v>
      </c>
      <c r="AI474" s="103" t="str">
        <f t="shared" si="14"/>
        <v>Lower Middle Income</v>
      </c>
      <c r="AJ474" s="79" t="str">
        <f t="shared" si="15"/>
        <v>Per Patient Treated</v>
      </c>
    </row>
    <row r="475" spans="1:36">
      <c r="A475" s="103" t="s">
        <v>820</v>
      </c>
      <c r="B475" s="103" t="s">
        <v>1514</v>
      </c>
      <c r="C475" s="103" t="s">
        <v>724</v>
      </c>
      <c r="D475" s="103">
        <v>2011</v>
      </c>
      <c r="E475" s="79" t="s">
        <v>762</v>
      </c>
      <c r="F475" s="103" t="s">
        <v>433</v>
      </c>
      <c r="G475" s="79" t="s">
        <v>1830</v>
      </c>
      <c r="H475" s="103" t="s">
        <v>950</v>
      </c>
      <c r="I475" s="103" t="s">
        <v>1296</v>
      </c>
      <c r="J475" s="113" t="s">
        <v>952</v>
      </c>
      <c r="K475" s="103" t="s">
        <v>851</v>
      </c>
      <c r="L475" s="107">
        <v>86.2</v>
      </c>
      <c r="N475" s="103" t="s">
        <v>846</v>
      </c>
      <c r="O475" s="111" t="s">
        <v>572</v>
      </c>
      <c r="P475" s="79">
        <v>2009</v>
      </c>
      <c r="Q475" s="103">
        <v>1</v>
      </c>
      <c r="R475" s="103">
        <v>86.2</v>
      </c>
      <c r="T475" s="103">
        <v>148.90174166666699</v>
      </c>
      <c r="U475" s="103">
        <v>12835.330131666695</v>
      </c>
      <c r="W475" s="103">
        <v>200.79331767776301</v>
      </c>
      <c r="X475" s="103">
        <v>127.27167227573401</v>
      </c>
      <c r="Z475" s="103">
        <v>20249.977662296344</v>
      </c>
      <c r="AB475" s="103">
        <v>156.80968562314899</v>
      </c>
      <c r="AC475" s="111">
        <v>129.13728882131593</v>
      </c>
      <c r="AD475" s="103" t="s">
        <v>1848</v>
      </c>
      <c r="AG475" s="122" t="str">
        <f>VLOOKUP(A475,'Article Matrix'!$B$2:$I$84,7,FALSE)</f>
        <v>Multiple</v>
      </c>
      <c r="AH475" s="122" t="str">
        <f>VLOOKUP(A475,'Article Matrix'!$B$2:$I$84,8,FALSE)</f>
        <v>Multiple</v>
      </c>
      <c r="AI475" s="103" t="str">
        <f t="shared" si="14"/>
        <v>Multiple</v>
      </c>
      <c r="AJ475" s="79" t="str">
        <f t="shared" si="15"/>
        <v>Per Patient Treated</v>
      </c>
    </row>
    <row r="476" spans="1:36">
      <c r="A476" s="103" t="s">
        <v>1082</v>
      </c>
      <c r="B476" s="103" t="s">
        <v>1658</v>
      </c>
      <c r="C476" s="103" t="s">
        <v>1032</v>
      </c>
      <c r="D476" s="103">
        <v>2014</v>
      </c>
      <c r="E476" s="79" t="s">
        <v>1031</v>
      </c>
      <c r="F476" s="79" t="s">
        <v>568</v>
      </c>
      <c r="G476" s="79" t="s">
        <v>1830</v>
      </c>
      <c r="H476" s="103" t="s">
        <v>950</v>
      </c>
      <c r="I476" s="103" t="s">
        <v>1296</v>
      </c>
      <c r="J476" s="103" t="s">
        <v>1218</v>
      </c>
      <c r="K476" s="103" t="s">
        <v>834</v>
      </c>
      <c r="L476" s="78">
        <v>117.06</v>
      </c>
      <c r="N476" s="103" t="s">
        <v>846</v>
      </c>
      <c r="O476" s="111" t="s">
        <v>572</v>
      </c>
      <c r="P476" s="79">
        <v>2008</v>
      </c>
      <c r="Q476" s="103">
        <v>1</v>
      </c>
      <c r="R476" s="103">
        <v>117.06</v>
      </c>
      <c r="T476" s="103">
        <v>3.7456606900876399</v>
      </c>
      <c r="U476" s="79">
        <v>438.46704038165916</v>
      </c>
      <c r="W476" s="103">
        <v>189.33530292592201</v>
      </c>
      <c r="X476" s="103">
        <v>120.63816944307599</v>
      </c>
      <c r="Z476" s="103">
        <v>688.15110753869851</v>
      </c>
      <c r="AB476" s="103">
        <v>5.1472526651441299</v>
      </c>
      <c r="AC476" s="111">
        <v>133.69289450247521</v>
      </c>
      <c r="AD476" s="103" t="s">
        <v>1848</v>
      </c>
      <c r="AG476" s="122" t="str">
        <f>VLOOKUP(A476,'Article Matrix'!$B$2:$I$84,7,FALSE)</f>
        <v>Sub-Saharan Africa</v>
      </c>
      <c r="AH476" s="122" t="str">
        <f>VLOOKUP(A476,'Article Matrix'!$B$2:$I$84,8,FALSE)</f>
        <v>Lower middle income</v>
      </c>
      <c r="AI476" s="103" t="str">
        <f t="shared" si="14"/>
        <v>Lower Middle Income</v>
      </c>
      <c r="AJ476" s="79" t="str">
        <f t="shared" si="15"/>
        <v>Per Patient Treated</v>
      </c>
    </row>
    <row r="477" spans="1:36">
      <c r="A477" s="103" t="s">
        <v>783</v>
      </c>
      <c r="B477" s="103" t="s">
        <v>1344</v>
      </c>
      <c r="C477" s="103" t="s">
        <v>732</v>
      </c>
      <c r="D477" s="103">
        <v>2009</v>
      </c>
      <c r="E477" s="79" t="s">
        <v>687</v>
      </c>
      <c r="F477" s="103" t="s">
        <v>349</v>
      </c>
      <c r="G477" s="79" t="s">
        <v>1830</v>
      </c>
      <c r="H477" s="103" t="s">
        <v>950</v>
      </c>
      <c r="I477" s="103" t="s">
        <v>1296</v>
      </c>
      <c r="J477" s="103" t="s">
        <v>878</v>
      </c>
      <c r="K477" s="103" t="s">
        <v>834</v>
      </c>
      <c r="L477" s="105">
        <v>62.42</v>
      </c>
      <c r="N477" s="103" t="s">
        <v>846</v>
      </c>
      <c r="O477" s="111" t="s">
        <v>572</v>
      </c>
      <c r="P477" s="79">
        <v>2005</v>
      </c>
      <c r="Q477" s="103">
        <v>1</v>
      </c>
      <c r="R477" s="103">
        <v>62.42</v>
      </c>
      <c r="T477" s="103">
        <v>75.554109451431103</v>
      </c>
      <c r="U477" s="103">
        <v>4716.0875119583297</v>
      </c>
      <c r="W477" s="103">
        <v>224.602657227321</v>
      </c>
      <c r="X477" s="103">
        <v>90.651329328276205</v>
      </c>
      <c r="Z477" s="103">
        <v>11684.834571664942</v>
      </c>
      <c r="AB477" s="103">
        <v>84.529601757352907</v>
      </c>
      <c r="AC477" s="102">
        <v>138.23364039034436</v>
      </c>
      <c r="AD477" s="103" t="s">
        <v>1848</v>
      </c>
      <c r="AG477" s="122" t="str">
        <f>VLOOKUP(A477,'Article Matrix'!$B$2:$I$84,7,FALSE)</f>
        <v>Sub-Saharan Africa</v>
      </c>
      <c r="AH477" s="122" t="str">
        <f>VLOOKUP(A477,'Article Matrix'!$B$2:$I$84,8,FALSE)</f>
        <v>Low income</v>
      </c>
      <c r="AI477" s="103" t="str">
        <f t="shared" si="14"/>
        <v>Low Income</v>
      </c>
      <c r="AJ477" s="79" t="str">
        <f t="shared" si="15"/>
        <v>Per Patient Treated</v>
      </c>
    </row>
    <row r="478" spans="1:36">
      <c r="A478" s="103" t="s">
        <v>1071</v>
      </c>
      <c r="B478" s="103" t="s">
        <v>1725</v>
      </c>
      <c r="C478" s="103" t="s">
        <v>1054</v>
      </c>
      <c r="D478" s="103">
        <v>2013</v>
      </c>
      <c r="E478" s="79" t="s">
        <v>1072</v>
      </c>
      <c r="F478" s="100" t="s">
        <v>42</v>
      </c>
      <c r="G478" s="100"/>
      <c r="H478" s="103" t="s">
        <v>950</v>
      </c>
      <c r="I478" s="103" t="s">
        <v>1296</v>
      </c>
      <c r="J478" s="103" t="s">
        <v>1235</v>
      </c>
      <c r="K478" s="113" t="s">
        <v>834</v>
      </c>
      <c r="L478" s="78">
        <v>122.89</v>
      </c>
      <c r="N478" s="103" t="s">
        <v>846</v>
      </c>
      <c r="O478" s="111" t="s">
        <v>572</v>
      </c>
      <c r="P478" s="79">
        <v>2009</v>
      </c>
      <c r="Q478" s="103">
        <v>1</v>
      </c>
      <c r="R478" s="103">
        <v>122.89</v>
      </c>
      <c r="T478" s="103">
        <v>1.4088000000000001</v>
      </c>
      <c r="U478" s="79">
        <v>173.127432</v>
      </c>
      <c r="W478" s="103">
        <v>224.242068249619</v>
      </c>
      <c r="X478" s="103">
        <v>143.111789768596</v>
      </c>
      <c r="Z478" s="103">
        <v>271.2736210287012</v>
      </c>
      <c r="AB478" s="103">
        <v>1.7958166666666699</v>
      </c>
      <c r="AC478" s="111">
        <v>151.05863870404406</v>
      </c>
      <c r="AD478" s="103" t="s">
        <v>1848</v>
      </c>
      <c r="AG478" s="122" t="str">
        <f>VLOOKUP(A478,'Article Matrix'!$B$2:$I$84,7,FALSE)</f>
        <v>Multiple</v>
      </c>
      <c r="AH478" s="122" t="str">
        <f>VLOOKUP(A478,'Article Matrix'!$B$2:$I$84,8,FALSE)</f>
        <v>Multiple</v>
      </c>
      <c r="AI478" s="103" t="str">
        <f t="shared" si="14"/>
        <v>Multiple</v>
      </c>
      <c r="AJ478" s="79" t="str">
        <f t="shared" si="15"/>
        <v>Per Patient Treated</v>
      </c>
    </row>
    <row r="479" spans="1:36">
      <c r="A479" s="103" t="s">
        <v>820</v>
      </c>
      <c r="B479" s="103" t="s">
        <v>1515</v>
      </c>
      <c r="C479" s="103" t="s">
        <v>724</v>
      </c>
      <c r="D479" s="103">
        <v>2011</v>
      </c>
      <c r="E479" s="79" t="s">
        <v>762</v>
      </c>
      <c r="F479" s="103" t="s">
        <v>433</v>
      </c>
      <c r="G479" s="79" t="s">
        <v>1830</v>
      </c>
      <c r="H479" s="103" t="s">
        <v>950</v>
      </c>
      <c r="I479" s="103" t="s">
        <v>1296</v>
      </c>
      <c r="J479" s="113" t="s">
        <v>953</v>
      </c>
      <c r="K479" s="103" t="s">
        <v>851</v>
      </c>
      <c r="L479" s="107">
        <v>108.7</v>
      </c>
      <c r="N479" s="103" t="s">
        <v>846</v>
      </c>
      <c r="O479" s="111" t="s">
        <v>572</v>
      </c>
      <c r="P479" s="79">
        <v>2009</v>
      </c>
      <c r="Q479" s="103">
        <v>1</v>
      </c>
      <c r="R479" s="103">
        <v>108.7</v>
      </c>
      <c r="T479" s="103">
        <v>148.90174166666699</v>
      </c>
      <c r="U479" s="103">
        <v>16185.619319166703</v>
      </c>
      <c r="W479" s="103">
        <v>200.79331767776301</v>
      </c>
      <c r="X479" s="103">
        <v>127.27167227573401</v>
      </c>
      <c r="Z479" s="103">
        <v>25535.644685517549</v>
      </c>
      <c r="AB479" s="103">
        <v>156.80968562314899</v>
      </c>
      <c r="AC479" s="111">
        <v>162.84481780599816</v>
      </c>
      <c r="AD479" s="103" t="s">
        <v>1848</v>
      </c>
      <c r="AG479" s="122" t="str">
        <f>VLOOKUP(A479,'Article Matrix'!$B$2:$I$84,7,FALSE)</f>
        <v>Multiple</v>
      </c>
      <c r="AH479" s="122" t="str">
        <f>VLOOKUP(A479,'Article Matrix'!$B$2:$I$84,8,FALSE)</f>
        <v>Multiple</v>
      </c>
      <c r="AI479" s="103" t="str">
        <f t="shared" si="14"/>
        <v>Multiple</v>
      </c>
      <c r="AJ479" s="79" t="str">
        <f t="shared" si="15"/>
        <v>Per Patient Treated</v>
      </c>
    </row>
    <row r="480" spans="1:36">
      <c r="A480" s="103" t="s">
        <v>783</v>
      </c>
      <c r="B480" s="103" t="s">
        <v>1343</v>
      </c>
      <c r="C480" s="103" t="s">
        <v>732</v>
      </c>
      <c r="D480" s="103">
        <v>2009</v>
      </c>
      <c r="E480" s="79" t="s">
        <v>687</v>
      </c>
      <c r="F480" s="103" t="s">
        <v>349</v>
      </c>
      <c r="G480" s="79" t="s">
        <v>1830</v>
      </c>
      <c r="H480" s="103" t="s">
        <v>950</v>
      </c>
      <c r="I480" s="103" t="s">
        <v>1296</v>
      </c>
      <c r="J480" s="103" t="s">
        <v>877</v>
      </c>
      <c r="K480" s="103" t="s">
        <v>834</v>
      </c>
      <c r="L480" s="105">
        <v>95.58</v>
      </c>
      <c r="N480" s="103" t="s">
        <v>846</v>
      </c>
      <c r="O480" s="111" t="s">
        <v>572</v>
      </c>
      <c r="P480" s="79">
        <v>2005</v>
      </c>
      <c r="Q480" s="103">
        <v>1</v>
      </c>
      <c r="R480" s="103">
        <v>95.58</v>
      </c>
      <c r="T480" s="103">
        <v>75.554109451431103</v>
      </c>
      <c r="U480" s="103">
        <v>7221.4617813677851</v>
      </c>
      <c r="W480" s="103">
        <v>224.602657227321</v>
      </c>
      <c r="X480" s="103">
        <v>90.651329328276205</v>
      </c>
      <c r="Z480" s="103">
        <v>17892.285939758654</v>
      </c>
      <c r="AB480" s="103">
        <v>84.529601757352907</v>
      </c>
      <c r="AC480" s="102">
        <v>211.66887773965257</v>
      </c>
      <c r="AD480" s="103" t="s">
        <v>1848</v>
      </c>
      <c r="AG480" s="122" t="str">
        <f>VLOOKUP(A480,'Article Matrix'!$B$2:$I$84,7,FALSE)</f>
        <v>Sub-Saharan Africa</v>
      </c>
      <c r="AH480" s="122" t="str">
        <f>VLOOKUP(A480,'Article Matrix'!$B$2:$I$84,8,FALSE)</f>
        <v>Low income</v>
      </c>
      <c r="AI480" s="103" t="str">
        <f t="shared" si="14"/>
        <v>Low Income</v>
      </c>
      <c r="AJ480" s="79" t="str">
        <f t="shared" si="15"/>
        <v>Per Patient Treated</v>
      </c>
    </row>
    <row r="481" spans="1:36">
      <c r="A481" s="103" t="s">
        <v>1046</v>
      </c>
      <c r="B481" s="103" t="s">
        <v>1679</v>
      </c>
      <c r="C481" s="103" t="s">
        <v>1048</v>
      </c>
      <c r="D481" s="103">
        <v>2012</v>
      </c>
      <c r="E481" s="79" t="s">
        <v>1047</v>
      </c>
      <c r="F481" s="79" t="s">
        <v>545</v>
      </c>
      <c r="G481" s="79" t="s">
        <v>1832</v>
      </c>
      <c r="H481" s="79" t="s">
        <v>1270</v>
      </c>
      <c r="I481" s="103" t="s">
        <v>1312</v>
      </c>
      <c r="J481" s="103" t="s">
        <v>1292</v>
      </c>
      <c r="K481" s="103" t="s">
        <v>834</v>
      </c>
      <c r="L481" s="78">
        <v>101</v>
      </c>
      <c r="N481" s="103" t="s">
        <v>1310</v>
      </c>
      <c r="O481" s="111" t="s">
        <v>572</v>
      </c>
      <c r="P481" s="79">
        <v>2011</v>
      </c>
      <c r="Q481" s="103">
        <v>1</v>
      </c>
      <c r="R481" s="103">
        <v>101</v>
      </c>
      <c r="T481" s="103">
        <v>2522.74632070807</v>
      </c>
      <c r="U481" s="79">
        <v>254797.37839151509</v>
      </c>
      <c r="W481" s="103">
        <v>202.95607073094899</v>
      </c>
      <c r="X481" s="103">
        <v>149.972376254978</v>
      </c>
      <c r="Z481" s="103">
        <v>344814.66548858676</v>
      </c>
      <c r="AB481" s="103">
        <v>2504.5630775832801</v>
      </c>
      <c r="AC481" s="111">
        <v>137.67457828265506</v>
      </c>
      <c r="AD481" s="103" t="s">
        <v>1838</v>
      </c>
      <c r="AG481" s="122" t="str">
        <f>VLOOKUP(A481,'Article Matrix'!$B$2:$I$84,7,FALSE)</f>
        <v>Sub-Saharan Africa</v>
      </c>
      <c r="AH481" s="122" t="str">
        <f>VLOOKUP(A481,'Article Matrix'!$B$2:$I$84,8,FALSE)</f>
        <v>Low income</v>
      </c>
      <c r="AI481" s="103" t="str">
        <f t="shared" si="14"/>
        <v>Low Income</v>
      </c>
      <c r="AJ481" s="79" t="str">
        <f t="shared" si="15"/>
        <v>Per Person Trained</v>
      </c>
    </row>
    <row r="482" spans="1:36">
      <c r="A482" s="103" t="s">
        <v>1050</v>
      </c>
      <c r="B482" s="103" t="s">
        <v>1680</v>
      </c>
      <c r="C482" s="103" t="s">
        <v>1052</v>
      </c>
      <c r="D482" s="103">
        <v>2014</v>
      </c>
      <c r="E482" s="79" t="s">
        <v>1051</v>
      </c>
      <c r="F482" s="79" t="s">
        <v>418</v>
      </c>
      <c r="G482" s="79" t="s">
        <v>1830</v>
      </c>
      <c r="H482" s="103" t="s">
        <v>950</v>
      </c>
      <c r="I482" s="103" t="s">
        <v>1296</v>
      </c>
      <c r="J482" s="103" t="s">
        <v>1224</v>
      </c>
      <c r="K482" s="103" t="s">
        <v>834</v>
      </c>
      <c r="L482" s="78">
        <v>190.3</v>
      </c>
      <c r="N482" s="103" t="s">
        <v>846</v>
      </c>
      <c r="O482" s="111" t="s">
        <v>572</v>
      </c>
      <c r="P482" s="79">
        <v>2008</v>
      </c>
      <c r="Q482" s="103">
        <v>1</v>
      </c>
      <c r="R482" s="103">
        <v>190.3</v>
      </c>
      <c r="T482" s="103">
        <v>5.4414499999999997</v>
      </c>
      <c r="U482" s="79">
        <v>1035.5079350000001</v>
      </c>
      <c r="W482" s="103">
        <v>239.299598583669</v>
      </c>
      <c r="X482" s="103">
        <v>162.02477352560501</v>
      </c>
      <c r="Z482" s="103">
        <v>1529.3749701587726</v>
      </c>
      <c r="AB482" s="103">
        <v>640.653416666667</v>
      </c>
      <c r="AC482" s="111">
        <f>2.38721113533764*100</f>
        <v>238.721113533764</v>
      </c>
      <c r="AD482" s="103" t="s">
        <v>1848</v>
      </c>
      <c r="AG482" s="122" t="str">
        <f>VLOOKUP(A482,'Article Matrix'!$B$2:$I$84,7,FALSE)</f>
        <v>East Asia &amp; Pacific</v>
      </c>
      <c r="AH482" s="122" t="str">
        <f>VLOOKUP(A482,'Article Matrix'!$B$2:$I$84,8,FALSE)</f>
        <v>Low income</v>
      </c>
      <c r="AI482" s="103" t="str">
        <f t="shared" si="14"/>
        <v>Low Income</v>
      </c>
      <c r="AJ482" s="79" t="str">
        <f t="shared" si="15"/>
        <v>Per Patient Treated</v>
      </c>
    </row>
    <row r="483" spans="1:36">
      <c r="A483" s="103" t="s">
        <v>1050</v>
      </c>
      <c r="B483" s="103" t="s">
        <v>1681</v>
      </c>
      <c r="C483" s="103" t="s">
        <v>1052</v>
      </c>
      <c r="D483" s="103">
        <v>2014</v>
      </c>
      <c r="E483" s="79" t="s">
        <v>1051</v>
      </c>
      <c r="F483" s="79" t="s">
        <v>418</v>
      </c>
      <c r="G483" s="79" t="s">
        <v>1830</v>
      </c>
      <c r="H483" s="103" t="s">
        <v>950</v>
      </c>
      <c r="I483" s="103" t="s">
        <v>1296</v>
      </c>
      <c r="J483" s="103" t="s">
        <v>1225</v>
      </c>
      <c r="K483" s="103" t="s">
        <v>834</v>
      </c>
      <c r="L483" s="78">
        <v>243.1</v>
      </c>
      <c r="N483" s="103" t="s">
        <v>846</v>
      </c>
      <c r="O483" s="111" t="s">
        <v>572</v>
      </c>
      <c r="P483" s="79">
        <v>2008</v>
      </c>
      <c r="Q483" s="103">
        <v>1</v>
      </c>
      <c r="R483" s="103">
        <v>243.1</v>
      </c>
      <c r="T483" s="103">
        <v>5.4414499999999997</v>
      </c>
      <c r="U483" s="79">
        <v>1322.8164949999998</v>
      </c>
      <c r="W483" s="103">
        <v>239.299598583669</v>
      </c>
      <c r="X483" s="103">
        <v>162.02477352560501</v>
      </c>
      <c r="Z483" s="103">
        <v>1953.7102219947321</v>
      </c>
      <c r="AB483" s="103">
        <v>640.653416666667</v>
      </c>
      <c r="AC483" s="111">
        <f>3.04955873358161*100</f>
        <v>304.955873358161</v>
      </c>
      <c r="AD483" s="103" t="s">
        <v>1848</v>
      </c>
      <c r="AG483" s="122" t="str">
        <f>VLOOKUP(A483,'Article Matrix'!$B$2:$I$84,7,FALSE)</f>
        <v>East Asia &amp; Pacific</v>
      </c>
      <c r="AH483" s="122" t="str">
        <f>VLOOKUP(A483,'Article Matrix'!$B$2:$I$84,8,FALSE)</f>
        <v>Low income</v>
      </c>
      <c r="AI483" s="103" t="str">
        <f t="shared" si="14"/>
        <v>Low Income</v>
      </c>
      <c r="AJ483" s="79" t="str">
        <f t="shared" si="15"/>
        <v>Per Patient Treated</v>
      </c>
    </row>
    <row r="484" spans="1:36">
      <c r="A484" s="103" t="s">
        <v>1050</v>
      </c>
      <c r="B484" s="103" t="s">
        <v>1682</v>
      </c>
      <c r="C484" s="103" t="s">
        <v>1052</v>
      </c>
      <c r="D484" s="103">
        <v>2014</v>
      </c>
      <c r="E484" s="79" t="s">
        <v>1051</v>
      </c>
      <c r="F484" s="79" t="s">
        <v>418</v>
      </c>
      <c r="G484" s="79" t="s">
        <v>1830</v>
      </c>
      <c r="H484" s="103" t="s">
        <v>950</v>
      </c>
      <c r="I484" s="103" t="s">
        <v>1296</v>
      </c>
      <c r="J484" s="103" t="s">
        <v>1228</v>
      </c>
      <c r="K484" s="103" t="s">
        <v>834</v>
      </c>
      <c r="L484" s="78">
        <v>283.8</v>
      </c>
      <c r="N484" s="103" t="s">
        <v>846</v>
      </c>
      <c r="O484" s="111" t="s">
        <v>572</v>
      </c>
      <c r="P484" s="79">
        <v>2008</v>
      </c>
      <c r="Q484" s="103">
        <v>1</v>
      </c>
      <c r="R484" s="103">
        <v>283.8</v>
      </c>
      <c r="T484" s="103">
        <v>5.4414499999999997</v>
      </c>
      <c r="U484" s="79">
        <v>1544.28351</v>
      </c>
      <c r="W484" s="103">
        <v>239.299598583669</v>
      </c>
      <c r="X484" s="103">
        <v>162.02477352560501</v>
      </c>
      <c r="Z484" s="103">
        <v>2280.8019786182849</v>
      </c>
      <c r="AB484" s="103">
        <v>640.653416666667</v>
      </c>
      <c r="AC484" s="111">
        <f>3.56011834056134*100</f>
        <v>356.01183405613403</v>
      </c>
      <c r="AD484" s="103" t="s">
        <v>1848</v>
      </c>
      <c r="AG484" s="122" t="str">
        <f>VLOOKUP(A484,'Article Matrix'!$B$2:$I$84,7,FALSE)</f>
        <v>East Asia &amp; Pacific</v>
      </c>
      <c r="AH484" s="122" t="str">
        <f>VLOOKUP(A484,'Article Matrix'!$B$2:$I$84,8,FALSE)</f>
        <v>Low income</v>
      </c>
      <c r="AI484" s="103" t="str">
        <f t="shared" si="14"/>
        <v>Low Income</v>
      </c>
      <c r="AJ484" s="79" t="str">
        <f t="shared" si="15"/>
        <v>Per Patient Treated</v>
      </c>
    </row>
    <row r="485" spans="1:36">
      <c r="A485" s="103" t="s">
        <v>812</v>
      </c>
      <c r="B485" s="103" t="s">
        <v>1472</v>
      </c>
      <c r="C485" s="103" t="s">
        <v>754</v>
      </c>
      <c r="D485" s="103">
        <v>2002</v>
      </c>
      <c r="E485" s="79" t="s">
        <v>716</v>
      </c>
      <c r="F485" s="103" t="s">
        <v>494</v>
      </c>
      <c r="H485" s="103" t="s">
        <v>950</v>
      </c>
      <c r="I485" s="103" t="s">
        <v>1298</v>
      </c>
      <c r="J485" s="103" t="s">
        <v>925</v>
      </c>
      <c r="K485" s="103" t="s">
        <v>834</v>
      </c>
      <c r="L485" s="105">
        <v>100.46</v>
      </c>
      <c r="N485" s="103" t="s">
        <v>846</v>
      </c>
      <c r="O485" s="111" t="s">
        <v>572</v>
      </c>
      <c r="P485" s="79">
        <v>2001</v>
      </c>
      <c r="Q485" s="103">
        <v>1</v>
      </c>
      <c r="R485" s="103">
        <v>100.46</v>
      </c>
      <c r="T485" s="103">
        <v>8.6091808333333297</v>
      </c>
      <c r="U485" s="103">
        <v>864.87830651666627</v>
      </c>
      <c r="W485" s="103">
        <v>154.94821944281301</v>
      </c>
      <c r="X485" s="103">
        <v>78.093874096738503</v>
      </c>
      <c r="Z485" s="103">
        <v>1716.0290122560295</v>
      </c>
      <c r="AB485" s="103">
        <v>8.2099686265933105</v>
      </c>
      <c r="AC485" s="111">
        <v>209.01773079833168</v>
      </c>
      <c r="AD485" s="103" t="s">
        <v>1848</v>
      </c>
      <c r="AG485" s="122" t="str">
        <f>VLOOKUP(A485,'Article Matrix'!$B$2:$I$84,7,FALSE)</f>
        <v>Sub-Saharan Africa</v>
      </c>
      <c r="AH485" s="122" t="str">
        <f>VLOOKUP(A485,'Article Matrix'!$B$2:$I$84,8,FALSE)</f>
        <v>Upper middle income</v>
      </c>
      <c r="AI485" s="103" t="str">
        <f t="shared" si="14"/>
        <v>Upper Middle Income</v>
      </c>
      <c r="AJ485" s="79" t="str">
        <f t="shared" si="15"/>
        <v>Per Patient Treated</v>
      </c>
    </row>
    <row r="486" spans="1:36">
      <c r="A486" s="103" t="s">
        <v>1058</v>
      </c>
      <c r="B486" s="103" t="s">
        <v>1719</v>
      </c>
      <c r="C486" s="103" t="s">
        <v>1060</v>
      </c>
      <c r="D486" s="103">
        <v>2014</v>
      </c>
      <c r="E486" s="79" t="s">
        <v>1059</v>
      </c>
      <c r="F486" s="79" t="s">
        <v>524</v>
      </c>
      <c r="G486" s="79"/>
      <c r="H486" s="79" t="s">
        <v>950</v>
      </c>
      <c r="I486" s="121" t="s">
        <v>1296</v>
      </c>
      <c r="J486" s="103" t="s">
        <v>1231</v>
      </c>
      <c r="K486" s="103" t="s">
        <v>834</v>
      </c>
      <c r="L486" s="78">
        <v>165.42</v>
      </c>
      <c r="N486" s="103" t="s">
        <v>846</v>
      </c>
      <c r="O486" s="111" t="s">
        <v>572</v>
      </c>
      <c r="P486" s="79">
        <v>2012</v>
      </c>
      <c r="Q486" s="103">
        <v>1</v>
      </c>
      <c r="R486" s="103">
        <v>165.42</v>
      </c>
      <c r="T486" s="103">
        <v>1583.00278737484</v>
      </c>
      <c r="U486" s="79">
        <v>261860.32108754601</v>
      </c>
      <c r="W486" s="103">
        <v>197.07182063634701</v>
      </c>
      <c r="X486" s="103">
        <v>169.887898548701</v>
      </c>
      <c r="Z486" s="103">
        <v>303760.83682233345</v>
      </c>
      <c r="AB486" s="103">
        <v>1583.00278737484</v>
      </c>
      <c r="AC486" s="111">
        <v>191.88900944771729</v>
      </c>
      <c r="AD486" s="103" t="s">
        <v>1848</v>
      </c>
      <c r="AG486" s="122" t="str">
        <f>VLOOKUP(A486,'Article Matrix'!$B$2:$I$84,7,FALSE)</f>
        <v>Sub-Saharan Africa</v>
      </c>
      <c r="AH486" s="122" t="str">
        <f>VLOOKUP(A486,'Article Matrix'!$B$2:$I$84,8,FALSE)</f>
        <v>Low income</v>
      </c>
      <c r="AI486" s="103" t="str">
        <f t="shared" si="14"/>
        <v>Low Income</v>
      </c>
      <c r="AJ486" s="79" t="str">
        <f t="shared" si="15"/>
        <v>Per Patient Treated</v>
      </c>
    </row>
    <row r="487" spans="1:36">
      <c r="A487" s="103" t="s">
        <v>1058</v>
      </c>
      <c r="B487" s="103" t="s">
        <v>1720</v>
      </c>
      <c r="C487" s="103" t="s">
        <v>1060</v>
      </c>
      <c r="D487" s="103">
        <v>2014</v>
      </c>
      <c r="E487" s="79" t="s">
        <v>1059</v>
      </c>
      <c r="F487" s="79" t="s">
        <v>524</v>
      </c>
      <c r="G487" s="79"/>
      <c r="H487" s="79" t="s">
        <v>950</v>
      </c>
      <c r="I487" s="121" t="s">
        <v>1296</v>
      </c>
      <c r="J487" s="103" t="s">
        <v>1230</v>
      </c>
      <c r="K487" s="103" t="s">
        <v>834</v>
      </c>
      <c r="L487" s="78">
        <v>166.22</v>
      </c>
      <c r="N487" s="103" t="s">
        <v>846</v>
      </c>
      <c r="O487" s="111" t="s">
        <v>572</v>
      </c>
      <c r="P487" s="79">
        <v>2012</v>
      </c>
      <c r="Q487" s="103">
        <v>1</v>
      </c>
      <c r="R487" s="103">
        <v>166.22</v>
      </c>
      <c r="T487" s="103">
        <v>1583.00278737484</v>
      </c>
      <c r="U487" s="79">
        <v>263126.7233174459</v>
      </c>
      <c r="W487" s="103">
        <v>197.07182063634701</v>
      </c>
      <c r="X487" s="103">
        <v>169.887898548701</v>
      </c>
      <c r="Z487" s="103">
        <v>305229.87726156611</v>
      </c>
      <c r="AB487" s="103">
        <v>1583.00278737484</v>
      </c>
      <c r="AC487" s="111">
        <v>192.81701819852233</v>
      </c>
      <c r="AD487" s="103" t="s">
        <v>1848</v>
      </c>
      <c r="AG487" s="122" t="str">
        <f>VLOOKUP(A487,'Article Matrix'!$B$2:$I$84,7,FALSE)</f>
        <v>Sub-Saharan Africa</v>
      </c>
      <c r="AH487" s="122" t="str">
        <f>VLOOKUP(A487,'Article Matrix'!$B$2:$I$84,8,FALSE)</f>
        <v>Low income</v>
      </c>
      <c r="AI487" s="103" t="str">
        <f t="shared" si="14"/>
        <v>Low Income</v>
      </c>
      <c r="AJ487" s="79" t="str">
        <f t="shared" si="15"/>
        <v>Per Patient Treated</v>
      </c>
    </row>
    <row r="488" spans="1:36">
      <c r="A488" s="103" t="s">
        <v>1050</v>
      </c>
      <c r="B488" s="103" t="s">
        <v>1683</v>
      </c>
      <c r="C488" s="103" t="s">
        <v>1052</v>
      </c>
      <c r="D488" s="103">
        <v>2014</v>
      </c>
      <c r="E488" s="79" t="s">
        <v>1051</v>
      </c>
      <c r="F488" s="79" t="s">
        <v>418</v>
      </c>
      <c r="G488" s="79" t="s">
        <v>1830</v>
      </c>
      <c r="H488" s="103" t="s">
        <v>950</v>
      </c>
      <c r="I488" s="103" t="s">
        <v>1296</v>
      </c>
      <c r="J488" s="103" t="s">
        <v>1229</v>
      </c>
      <c r="K488" s="103" t="s">
        <v>834</v>
      </c>
      <c r="L488" s="78">
        <v>298.2</v>
      </c>
      <c r="N488" s="103" t="s">
        <v>846</v>
      </c>
      <c r="O488" s="111" t="s">
        <v>572</v>
      </c>
      <c r="P488" s="79">
        <v>2008</v>
      </c>
      <c r="Q488" s="103">
        <v>1</v>
      </c>
      <c r="R488" s="103">
        <v>298.2</v>
      </c>
      <c r="T488" s="103">
        <v>5.4414499999999997</v>
      </c>
      <c r="U488" s="79">
        <v>1622.6403899999998</v>
      </c>
      <c r="W488" s="103">
        <v>239.299598583669</v>
      </c>
      <c r="X488" s="103">
        <v>162.02477352560501</v>
      </c>
      <c r="Z488" s="103">
        <v>2396.5297745735465</v>
      </c>
      <c r="AB488" s="103">
        <v>640.653416666667</v>
      </c>
      <c r="AC488" s="111">
        <f>3.74075859462787*100</f>
        <v>374.07585946278698</v>
      </c>
      <c r="AD488" s="103" t="s">
        <v>1848</v>
      </c>
      <c r="AG488" s="122" t="str">
        <f>VLOOKUP(A488,'Article Matrix'!$B$2:$I$84,7,FALSE)</f>
        <v>East Asia &amp; Pacific</v>
      </c>
      <c r="AH488" s="122" t="str">
        <f>VLOOKUP(A488,'Article Matrix'!$B$2:$I$84,8,FALSE)</f>
        <v>Low income</v>
      </c>
      <c r="AI488" s="103" t="str">
        <f t="shared" si="14"/>
        <v>Low Income</v>
      </c>
      <c r="AJ488" s="79" t="str">
        <f t="shared" si="15"/>
        <v>Per Patient Treated</v>
      </c>
    </row>
    <row r="489" spans="1:36">
      <c r="A489" s="103" t="s">
        <v>801</v>
      </c>
      <c r="B489" s="103" t="s">
        <v>1419</v>
      </c>
      <c r="C489" s="103" t="s">
        <v>747</v>
      </c>
      <c r="D489" s="103">
        <v>2004</v>
      </c>
      <c r="E489" s="79" t="s">
        <v>705</v>
      </c>
      <c r="F489" s="103" t="s">
        <v>494</v>
      </c>
      <c r="G489" s="79" t="s">
        <v>1830</v>
      </c>
      <c r="H489" s="103" t="s">
        <v>950</v>
      </c>
      <c r="I489" s="120" t="s">
        <v>1296</v>
      </c>
      <c r="J489" s="103" t="s">
        <v>908</v>
      </c>
      <c r="K489" s="103" t="s">
        <v>851</v>
      </c>
      <c r="L489" s="105">
        <v>173.5</v>
      </c>
      <c r="N489" s="103" t="s">
        <v>846</v>
      </c>
      <c r="O489" s="111" t="s">
        <v>572</v>
      </c>
      <c r="P489" s="79">
        <v>2002</v>
      </c>
      <c r="Q489" s="103">
        <v>1</v>
      </c>
      <c r="R489" s="103">
        <v>173.5</v>
      </c>
      <c r="T489" s="103">
        <v>10.540746666666699</v>
      </c>
      <c r="U489" s="103">
        <v>1828.8195466666723</v>
      </c>
      <c r="W489" s="103">
        <v>154.94821944281301</v>
      </c>
      <c r="X489" s="103">
        <v>82.546709198619894</v>
      </c>
      <c r="Z489" s="103">
        <v>3432.8725540878509</v>
      </c>
      <c r="AB489" s="103">
        <v>8.2099686265933105</v>
      </c>
      <c r="AC489" s="111">
        <v>418.13467386078258</v>
      </c>
      <c r="AD489" s="103" t="s">
        <v>1848</v>
      </c>
      <c r="AG489" s="122" t="str">
        <f>VLOOKUP(A489,'Article Matrix'!$B$2:$I$84,7,FALSE)</f>
        <v>Sub-Saharan Africa</v>
      </c>
      <c r="AH489" s="122" t="str">
        <f>VLOOKUP(A489,'Article Matrix'!$B$2:$I$84,8,FALSE)</f>
        <v>Upper middle income</v>
      </c>
      <c r="AI489" s="103" t="str">
        <f t="shared" si="14"/>
        <v>Upper Middle Income</v>
      </c>
      <c r="AJ489" s="79" t="str">
        <f t="shared" si="15"/>
        <v>Per Patient Treated</v>
      </c>
    </row>
    <row r="490" spans="1:36">
      <c r="A490" s="103" t="s">
        <v>801</v>
      </c>
      <c r="B490" s="103" t="s">
        <v>1420</v>
      </c>
      <c r="C490" s="103" t="s">
        <v>747</v>
      </c>
      <c r="D490" s="103">
        <v>2004</v>
      </c>
      <c r="E490" s="79" t="s">
        <v>705</v>
      </c>
      <c r="F490" s="103" t="s">
        <v>494</v>
      </c>
      <c r="G490" s="79" t="s">
        <v>1830</v>
      </c>
      <c r="H490" s="103" t="s">
        <v>950</v>
      </c>
      <c r="I490" s="120" t="s">
        <v>1296</v>
      </c>
      <c r="J490" s="103" t="s">
        <v>910</v>
      </c>
      <c r="K490" s="103" t="s">
        <v>851</v>
      </c>
      <c r="L490" s="105">
        <v>237.6</v>
      </c>
      <c r="N490" s="103" t="s">
        <v>846</v>
      </c>
      <c r="O490" s="111" t="s">
        <v>572</v>
      </c>
      <c r="P490" s="79">
        <v>2002</v>
      </c>
      <c r="Q490" s="103">
        <v>1</v>
      </c>
      <c r="R490" s="103">
        <v>237.6</v>
      </c>
      <c r="T490" s="103">
        <v>10.540746666666699</v>
      </c>
      <c r="U490" s="103">
        <v>2504.4814080000078</v>
      </c>
      <c r="W490" s="103">
        <v>154.94821944281301</v>
      </c>
      <c r="X490" s="103">
        <v>82.546709198619894</v>
      </c>
      <c r="Z490" s="103">
        <v>4701.1557282494141</v>
      </c>
      <c r="AB490" s="103">
        <v>8.2099686265933105</v>
      </c>
      <c r="AC490" s="111">
        <v>572.61555336784977</v>
      </c>
      <c r="AD490" s="103" t="s">
        <v>1848</v>
      </c>
      <c r="AG490" s="122" t="str">
        <f>VLOOKUP(A490,'Article Matrix'!$B$2:$I$84,7,FALSE)</f>
        <v>Sub-Saharan Africa</v>
      </c>
      <c r="AH490" s="122" t="str">
        <f>VLOOKUP(A490,'Article Matrix'!$B$2:$I$84,8,FALSE)</f>
        <v>Upper middle income</v>
      </c>
      <c r="AI490" s="103" t="str">
        <f t="shared" si="14"/>
        <v>Upper Middle Income</v>
      </c>
      <c r="AJ490" s="79" t="str">
        <f t="shared" si="15"/>
        <v>Per Patient Treated</v>
      </c>
    </row>
    <row r="491" spans="1:36">
      <c r="A491" s="103" t="s">
        <v>784</v>
      </c>
      <c r="B491" s="103" t="s">
        <v>1345</v>
      </c>
      <c r="C491" s="103" t="s">
        <v>733</v>
      </c>
      <c r="D491" s="103">
        <v>2009</v>
      </c>
      <c r="E491" s="79" t="s">
        <v>688</v>
      </c>
      <c r="F491" s="103" t="s">
        <v>545</v>
      </c>
      <c r="G491" s="103" t="s">
        <v>1832</v>
      </c>
      <c r="H491" s="103" t="s">
        <v>1270</v>
      </c>
      <c r="I491" s="103" t="s">
        <v>1311</v>
      </c>
      <c r="J491" s="103" t="s">
        <v>1271</v>
      </c>
      <c r="K491" s="103" t="s">
        <v>851</v>
      </c>
      <c r="L491" s="105">
        <v>14439</v>
      </c>
      <c r="N491" s="103" t="s">
        <v>1272</v>
      </c>
      <c r="O491" s="111" t="s">
        <v>572</v>
      </c>
      <c r="P491" s="79">
        <v>2006</v>
      </c>
      <c r="Q491" s="103">
        <v>1</v>
      </c>
      <c r="R491" s="103">
        <v>14439</v>
      </c>
      <c r="T491" s="103">
        <v>1831.45340494586</v>
      </c>
      <c r="U491" s="103">
        <v>26444355.714013275</v>
      </c>
      <c r="W491" s="103">
        <v>202.95607073094899</v>
      </c>
      <c r="X491" s="103">
        <v>100</v>
      </c>
      <c r="Z491" s="103">
        <v>53670425.287276536</v>
      </c>
      <c r="AB491" s="103">
        <v>2504.5630775832801</v>
      </c>
      <c r="AC491" s="102">
        <v>21429.057134813535</v>
      </c>
      <c r="AD491" s="103" t="s">
        <v>1836</v>
      </c>
      <c r="AG491" s="122" t="str">
        <f>VLOOKUP(A491,'Article Matrix'!$B$2:$I$84,7,FALSE)</f>
        <v>Multiple</v>
      </c>
      <c r="AH491" s="122" t="str">
        <f>VLOOKUP(A491,'Article Matrix'!$B$2:$I$84,8,FALSE)</f>
        <v>Multiple</v>
      </c>
      <c r="AI491" s="103" t="str">
        <f t="shared" si="14"/>
        <v>Multiple</v>
      </c>
      <c r="AJ491" s="79" t="str">
        <f t="shared" si="15"/>
        <v>Per Year</v>
      </c>
    </row>
    <row r="492" spans="1:36">
      <c r="A492" s="103" t="s">
        <v>784</v>
      </c>
      <c r="B492" s="103" t="s">
        <v>1346</v>
      </c>
      <c r="C492" s="103" t="s">
        <v>733</v>
      </c>
      <c r="D492" s="103">
        <v>2009</v>
      </c>
      <c r="E492" s="79" t="s">
        <v>688</v>
      </c>
      <c r="F492" s="103" t="s">
        <v>349</v>
      </c>
      <c r="G492" s="103" t="s">
        <v>1832</v>
      </c>
      <c r="H492" s="103" t="s">
        <v>1270</v>
      </c>
      <c r="I492" s="103" t="s">
        <v>1311</v>
      </c>
      <c r="J492" s="103" t="s">
        <v>879</v>
      </c>
      <c r="K492" s="103" t="s">
        <v>851</v>
      </c>
      <c r="L492" s="105">
        <v>15512</v>
      </c>
      <c r="N492" s="103" t="s">
        <v>1272</v>
      </c>
      <c r="O492" s="111" t="s">
        <v>572</v>
      </c>
      <c r="P492" s="79">
        <v>2006</v>
      </c>
      <c r="Q492" s="103">
        <v>1</v>
      </c>
      <c r="R492" s="103">
        <v>15512</v>
      </c>
      <c r="T492" s="103">
        <v>72.100835017862096</v>
      </c>
      <c r="U492" s="103">
        <v>1118428.1527970769</v>
      </c>
      <c r="W492" s="103">
        <v>224.602657227321</v>
      </c>
      <c r="X492" s="103">
        <v>100</v>
      </c>
      <c r="Z492" s="103">
        <v>2512019.3503606766</v>
      </c>
      <c r="AB492" s="103">
        <v>84.529601757352907</v>
      </c>
      <c r="AC492" s="102">
        <v>29717.629068826955</v>
      </c>
      <c r="AD492" s="103" t="s">
        <v>1836</v>
      </c>
      <c r="AG492" s="122" t="str">
        <f>VLOOKUP(A492,'Article Matrix'!$B$2:$I$84,7,FALSE)</f>
        <v>Multiple</v>
      </c>
      <c r="AH492" s="122" t="str">
        <f>VLOOKUP(A492,'Article Matrix'!$B$2:$I$84,8,FALSE)</f>
        <v>Multiple</v>
      </c>
      <c r="AI492" s="103" t="str">
        <f t="shared" si="14"/>
        <v>Multiple</v>
      </c>
      <c r="AJ492" s="79" t="str">
        <f t="shared" si="15"/>
        <v>Per Year</v>
      </c>
    </row>
    <row r="494" spans="1:36" s="113" customFormat="1">
      <c r="A494" s="103"/>
      <c r="B494" s="103"/>
      <c r="C494" s="103"/>
      <c r="D494" s="103"/>
      <c r="E494" s="103"/>
      <c r="F494" s="103"/>
      <c r="G494" s="103"/>
      <c r="H494" s="103"/>
      <c r="I494" s="103"/>
      <c r="J494" s="103"/>
      <c r="K494" s="103"/>
      <c r="L494" s="103"/>
      <c r="M494" s="111"/>
      <c r="N494" s="103"/>
      <c r="O494" s="111"/>
      <c r="P494" s="79"/>
      <c r="Q494" s="103"/>
      <c r="R494" s="103"/>
      <c r="S494" s="103"/>
      <c r="T494" s="103"/>
      <c r="U494" s="103"/>
      <c r="V494" s="103"/>
      <c r="W494" s="103"/>
      <c r="X494" s="103"/>
      <c r="Y494" s="103"/>
      <c r="Z494" s="103"/>
      <c r="AA494" s="103"/>
      <c r="AB494" s="103"/>
      <c r="AC494" s="103"/>
      <c r="AD494" s="103"/>
      <c r="AE494" s="103"/>
      <c r="AF494" s="103"/>
    </row>
    <row r="495" spans="1:36">
      <c r="L495" s="103"/>
    </row>
  </sheetData>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8"/>
  <sheetViews>
    <sheetView zoomScale="60" zoomScaleNormal="60" zoomScalePageLayoutView="60" workbookViewId="0">
      <selection activeCell="I29" sqref="I29"/>
    </sheetView>
  </sheetViews>
  <sheetFormatPr baseColWidth="10" defaultColWidth="8.83203125" defaultRowHeight="14" x14ac:dyDescent="0"/>
  <cols>
    <col min="1" max="1" width="10.33203125" customWidth="1"/>
    <col min="2" max="2" width="10.83203125" hidden="1" customWidth="1"/>
    <col min="3" max="3" width="30.5" customWidth="1"/>
    <col min="4" max="4" width="10.83203125" hidden="1" customWidth="1"/>
    <col min="5" max="5" width="20.33203125" bestFit="1" customWidth="1"/>
    <col min="6" max="6" width="25.6640625" hidden="1" customWidth="1"/>
    <col min="7" max="7" width="7.33203125" hidden="1" customWidth="1"/>
    <col min="8" max="8" width="36.1640625" bestFit="1" customWidth="1"/>
    <col min="9" max="9" width="35.1640625" bestFit="1" customWidth="1"/>
    <col min="10" max="10" width="49.5" customWidth="1"/>
    <col min="11" max="11" width="8.83203125" customWidth="1"/>
    <col min="12" max="12" width="11" customWidth="1"/>
    <col min="13" max="13" width="21.5" customWidth="1"/>
    <col min="14" max="14" width="11" customWidth="1"/>
    <col min="15" max="15" width="9.1640625" customWidth="1"/>
    <col min="16" max="16" width="23" bestFit="1" customWidth="1"/>
    <col min="17" max="17" width="17.5" customWidth="1"/>
  </cols>
  <sheetData>
    <row r="1" spans="1:17" s="1" customFormat="1" ht="70">
      <c r="A1" s="1" t="s">
        <v>1813</v>
      </c>
      <c r="B1" s="1" t="s">
        <v>1275</v>
      </c>
      <c r="C1" s="1" t="s">
        <v>1824</v>
      </c>
      <c r="D1" s="1" t="s">
        <v>1276</v>
      </c>
      <c r="E1" s="1" t="s">
        <v>1825</v>
      </c>
      <c r="F1" s="1" t="s">
        <v>1814</v>
      </c>
      <c r="G1" s="1" t="s">
        <v>1315</v>
      </c>
      <c r="H1" s="1" t="s">
        <v>1815</v>
      </c>
      <c r="I1" s="1" t="s">
        <v>9</v>
      </c>
      <c r="J1" s="1" t="s">
        <v>1816</v>
      </c>
      <c r="K1" s="1" t="s">
        <v>1823</v>
      </c>
      <c r="L1" s="1" t="s">
        <v>1817</v>
      </c>
      <c r="M1" s="1" t="s">
        <v>1818</v>
      </c>
      <c r="N1" s="1" t="s">
        <v>1140</v>
      </c>
      <c r="O1" s="1" t="s">
        <v>1819</v>
      </c>
      <c r="P1" s="1" t="s">
        <v>1820</v>
      </c>
      <c r="Q1" s="1" t="s">
        <v>1821</v>
      </c>
    </row>
    <row r="2" spans="1:17">
      <c r="A2" s="116" t="s">
        <v>1623</v>
      </c>
      <c r="B2" t="s">
        <v>1270</v>
      </c>
      <c r="C2" t="s">
        <v>998</v>
      </c>
      <c r="D2" t="s">
        <v>1312</v>
      </c>
      <c r="E2" t="s">
        <v>998</v>
      </c>
      <c r="F2" t="s">
        <v>1011</v>
      </c>
      <c r="G2">
        <v>2012</v>
      </c>
      <c r="H2" t="s">
        <v>1884</v>
      </c>
      <c r="I2" t="s">
        <v>349</v>
      </c>
      <c r="J2" t="s">
        <v>1291</v>
      </c>
      <c r="K2" t="s">
        <v>834</v>
      </c>
      <c r="L2">
        <v>0.03</v>
      </c>
      <c r="M2" t="s">
        <v>848</v>
      </c>
      <c r="N2" t="s">
        <v>572</v>
      </c>
      <c r="O2">
        <v>2010</v>
      </c>
      <c r="P2" t="s">
        <v>1858</v>
      </c>
      <c r="Q2" s="118">
        <v>3.6459434305549286E-2</v>
      </c>
    </row>
    <row r="3" spans="1:17">
      <c r="A3" s="116" t="s">
        <v>1781</v>
      </c>
      <c r="B3" t="s">
        <v>950</v>
      </c>
      <c r="C3" t="s">
        <v>998</v>
      </c>
      <c r="D3" t="s">
        <v>1298</v>
      </c>
      <c r="E3" t="s">
        <v>998</v>
      </c>
      <c r="F3" t="s">
        <v>1019</v>
      </c>
      <c r="G3">
        <v>2013</v>
      </c>
      <c r="H3" t="s">
        <v>1864</v>
      </c>
      <c r="I3" t="s">
        <v>1254</v>
      </c>
      <c r="J3" t="s">
        <v>1136</v>
      </c>
      <c r="K3" t="s">
        <v>834</v>
      </c>
      <c r="L3">
        <v>0.06</v>
      </c>
      <c r="M3" t="s">
        <v>846</v>
      </c>
      <c r="N3" t="s">
        <v>572</v>
      </c>
      <c r="O3">
        <v>2012</v>
      </c>
      <c r="P3" t="s">
        <v>1865</v>
      </c>
      <c r="Q3" s="118">
        <v>6.2673599999999996E-2</v>
      </c>
    </row>
    <row r="4" spans="1:17">
      <c r="A4" s="115" t="s">
        <v>1782</v>
      </c>
      <c r="B4" t="s">
        <v>950</v>
      </c>
      <c r="C4" t="s">
        <v>998</v>
      </c>
      <c r="D4" t="s">
        <v>1298</v>
      </c>
      <c r="E4" t="s">
        <v>998</v>
      </c>
      <c r="F4" t="s">
        <v>1019</v>
      </c>
      <c r="G4">
        <v>2013</v>
      </c>
      <c r="H4" t="s">
        <v>1864</v>
      </c>
      <c r="I4" t="s">
        <v>1254</v>
      </c>
      <c r="J4" t="s">
        <v>1137</v>
      </c>
      <c r="K4" t="s">
        <v>834</v>
      </c>
      <c r="L4">
        <v>0.06</v>
      </c>
      <c r="M4" t="s">
        <v>846</v>
      </c>
      <c r="N4" t="s">
        <v>572</v>
      </c>
      <c r="O4">
        <v>2012</v>
      </c>
      <c r="P4" t="s">
        <v>1865</v>
      </c>
      <c r="Q4" s="118">
        <v>6.5439600000000001E-2</v>
      </c>
    </row>
    <row r="5" spans="1:17">
      <c r="A5" s="116" t="s">
        <v>1783</v>
      </c>
      <c r="B5" t="s">
        <v>950</v>
      </c>
      <c r="C5" t="s">
        <v>998</v>
      </c>
      <c r="D5" t="s">
        <v>1298</v>
      </c>
      <c r="E5" t="s">
        <v>998</v>
      </c>
      <c r="F5" t="s">
        <v>1019</v>
      </c>
      <c r="G5">
        <v>2013</v>
      </c>
      <c r="H5" t="s">
        <v>1864</v>
      </c>
      <c r="I5" t="s">
        <v>1254</v>
      </c>
      <c r="J5" t="s">
        <v>1138</v>
      </c>
      <c r="K5" t="s">
        <v>834</v>
      </c>
      <c r="L5">
        <v>0.06</v>
      </c>
      <c r="M5" t="s">
        <v>846</v>
      </c>
      <c r="N5" t="s">
        <v>572</v>
      </c>
      <c r="O5">
        <v>2012</v>
      </c>
      <c r="P5" t="s">
        <v>1865</v>
      </c>
      <c r="Q5" s="118">
        <v>6.5439600000000001E-2</v>
      </c>
    </row>
    <row r="6" spans="1:17">
      <c r="A6" s="115" t="s">
        <v>1784</v>
      </c>
      <c r="B6" t="s">
        <v>950</v>
      </c>
      <c r="C6" t="s">
        <v>998</v>
      </c>
      <c r="D6" t="s">
        <v>1298</v>
      </c>
      <c r="E6" t="s">
        <v>998</v>
      </c>
      <c r="F6" t="s">
        <v>1019</v>
      </c>
      <c r="G6">
        <v>2013</v>
      </c>
      <c r="H6" t="s">
        <v>1864</v>
      </c>
      <c r="I6" t="s">
        <v>1254</v>
      </c>
      <c r="J6" t="s">
        <v>1139</v>
      </c>
      <c r="K6" t="s">
        <v>834</v>
      </c>
      <c r="L6">
        <v>0.06</v>
      </c>
      <c r="M6" t="s">
        <v>846</v>
      </c>
      <c r="N6" t="s">
        <v>572</v>
      </c>
      <c r="O6">
        <v>2012</v>
      </c>
      <c r="P6" t="s">
        <v>1865</v>
      </c>
      <c r="Q6" s="118">
        <v>6.5439600000000001E-2</v>
      </c>
    </row>
    <row r="7" spans="1:17">
      <c r="A7" s="116" t="s">
        <v>1777</v>
      </c>
      <c r="B7" t="s">
        <v>950</v>
      </c>
      <c r="C7" t="s">
        <v>998</v>
      </c>
      <c r="D7" t="s">
        <v>1298</v>
      </c>
      <c r="E7" t="s">
        <v>998</v>
      </c>
      <c r="F7" t="s">
        <v>1019</v>
      </c>
      <c r="G7">
        <v>2013</v>
      </c>
      <c r="H7" t="s">
        <v>1864</v>
      </c>
      <c r="I7" t="s">
        <v>1254</v>
      </c>
      <c r="J7" t="s">
        <v>1269</v>
      </c>
      <c r="K7" t="s">
        <v>834</v>
      </c>
      <c r="L7">
        <v>7.0000000000000007E-2</v>
      </c>
      <c r="M7" t="s">
        <v>846</v>
      </c>
      <c r="N7" t="s">
        <v>572</v>
      </c>
      <c r="O7">
        <v>2012</v>
      </c>
      <c r="P7" t="s">
        <v>1865</v>
      </c>
      <c r="Q7" s="118">
        <v>7.3119200000000009E-2</v>
      </c>
    </row>
    <row r="8" spans="1:17">
      <c r="A8" s="115" t="s">
        <v>1780</v>
      </c>
      <c r="B8" t="s">
        <v>950</v>
      </c>
      <c r="C8" t="s">
        <v>998</v>
      </c>
      <c r="D8" t="s">
        <v>1298</v>
      </c>
      <c r="E8" t="s">
        <v>998</v>
      </c>
      <c r="F8" t="s">
        <v>1019</v>
      </c>
      <c r="G8">
        <v>2013</v>
      </c>
      <c r="H8" t="s">
        <v>1864</v>
      </c>
      <c r="I8" t="s">
        <v>1254</v>
      </c>
      <c r="J8" t="s">
        <v>1135</v>
      </c>
      <c r="K8" t="s">
        <v>834</v>
      </c>
      <c r="L8">
        <v>7.0000000000000007E-2</v>
      </c>
      <c r="M8" t="s">
        <v>846</v>
      </c>
      <c r="N8" t="s">
        <v>572</v>
      </c>
      <c r="O8">
        <v>2012</v>
      </c>
      <c r="P8" t="s">
        <v>1865</v>
      </c>
      <c r="Q8" s="118">
        <v>7.7497700000000017E-2</v>
      </c>
    </row>
    <row r="9" spans="1:17">
      <c r="A9" s="115" t="s">
        <v>1778</v>
      </c>
      <c r="B9" t="s">
        <v>950</v>
      </c>
      <c r="C9" t="s">
        <v>998</v>
      </c>
      <c r="D9" t="s">
        <v>1298</v>
      </c>
      <c r="E9" t="s">
        <v>998</v>
      </c>
      <c r="F9" t="s">
        <v>1019</v>
      </c>
      <c r="G9">
        <v>2013</v>
      </c>
      <c r="H9" t="s">
        <v>1864</v>
      </c>
      <c r="I9" t="s">
        <v>1254</v>
      </c>
      <c r="J9" t="s">
        <v>1133</v>
      </c>
      <c r="K9" t="s">
        <v>834</v>
      </c>
      <c r="L9">
        <v>0.08</v>
      </c>
      <c r="M9" t="s">
        <v>846</v>
      </c>
      <c r="N9" t="s">
        <v>572</v>
      </c>
      <c r="O9">
        <v>2012</v>
      </c>
      <c r="P9" t="s">
        <v>1865</v>
      </c>
      <c r="Q9" s="118">
        <v>8.4628800000000004E-2</v>
      </c>
    </row>
    <row r="10" spans="1:17">
      <c r="A10" s="116" t="s">
        <v>1779</v>
      </c>
      <c r="B10" t="s">
        <v>950</v>
      </c>
      <c r="C10" t="s">
        <v>998</v>
      </c>
      <c r="D10" t="s">
        <v>1298</v>
      </c>
      <c r="E10" t="s">
        <v>998</v>
      </c>
      <c r="F10" t="s">
        <v>1019</v>
      </c>
      <c r="G10">
        <v>2013</v>
      </c>
      <c r="H10" t="s">
        <v>1864</v>
      </c>
      <c r="I10" t="s">
        <v>1254</v>
      </c>
      <c r="J10" t="s">
        <v>1134</v>
      </c>
      <c r="K10" t="s">
        <v>834</v>
      </c>
      <c r="L10">
        <v>0.08</v>
      </c>
      <c r="M10" t="s">
        <v>846</v>
      </c>
      <c r="N10" t="s">
        <v>572</v>
      </c>
      <c r="O10">
        <v>2012</v>
      </c>
      <c r="P10" t="s">
        <v>1865</v>
      </c>
      <c r="Q10" s="118">
        <v>8.4775200000000009E-2</v>
      </c>
    </row>
    <row r="11" spans="1:17">
      <c r="A11" s="116" t="s">
        <v>1609</v>
      </c>
      <c r="B11" t="s">
        <v>850</v>
      </c>
      <c r="C11" t="s">
        <v>998</v>
      </c>
      <c r="D11" t="s">
        <v>1313</v>
      </c>
      <c r="E11" t="s">
        <v>998</v>
      </c>
      <c r="F11" t="s">
        <v>731</v>
      </c>
      <c r="G11">
        <v>2009</v>
      </c>
      <c r="H11" t="s">
        <v>1893</v>
      </c>
      <c r="I11" t="s">
        <v>524</v>
      </c>
      <c r="J11" t="s">
        <v>872</v>
      </c>
      <c r="K11" t="s">
        <v>834</v>
      </c>
      <c r="L11">
        <v>7.0000000000000007E-2</v>
      </c>
      <c r="M11" t="s">
        <v>842</v>
      </c>
      <c r="N11" t="s">
        <v>572</v>
      </c>
      <c r="O11">
        <v>2006</v>
      </c>
      <c r="P11" t="s">
        <v>1850</v>
      </c>
      <c r="Q11" s="118">
        <v>0.10909642498460952</v>
      </c>
    </row>
    <row r="12" spans="1:17">
      <c r="A12" s="116" t="s">
        <v>1611</v>
      </c>
      <c r="B12" t="s">
        <v>850</v>
      </c>
      <c r="C12" t="s">
        <v>998</v>
      </c>
      <c r="D12" t="s">
        <v>1313</v>
      </c>
      <c r="E12" t="s">
        <v>998</v>
      </c>
      <c r="F12" t="s">
        <v>731</v>
      </c>
      <c r="G12">
        <v>2009</v>
      </c>
      <c r="H12" t="s">
        <v>1893</v>
      </c>
      <c r="I12" t="s">
        <v>416</v>
      </c>
      <c r="J12" t="s">
        <v>873</v>
      </c>
      <c r="K12" t="s">
        <v>834</v>
      </c>
      <c r="L12">
        <v>0.1</v>
      </c>
      <c r="M12" t="s">
        <v>842</v>
      </c>
      <c r="N12" t="s">
        <v>572</v>
      </c>
      <c r="O12">
        <v>2006</v>
      </c>
      <c r="P12" t="s">
        <v>1850</v>
      </c>
      <c r="Q12" s="118">
        <v>0.15859517347624341</v>
      </c>
    </row>
    <row r="13" spans="1:17">
      <c r="A13" s="115" t="s">
        <v>1610</v>
      </c>
      <c r="B13" t="s">
        <v>850</v>
      </c>
      <c r="C13" t="s">
        <v>998</v>
      </c>
      <c r="D13" t="s">
        <v>1313</v>
      </c>
      <c r="E13" t="s">
        <v>998</v>
      </c>
      <c r="F13" t="s">
        <v>731</v>
      </c>
      <c r="G13">
        <v>2009</v>
      </c>
      <c r="H13" t="s">
        <v>1893</v>
      </c>
      <c r="I13" t="s">
        <v>524</v>
      </c>
      <c r="J13" t="s">
        <v>874</v>
      </c>
      <c r="K13" t="s">
        <v>851</v>
      </c>
      <c r="L13">
        <v>0.13</v>
      </c>
      <c r="M13" t="s">
        <v>842</v>
      </c>
      <c r="N13" t="s">
        <v>572</v>
      </c>
      <c r="O13">
        <v>2006</v>
      </c>
      <c r="P13" t="s">
        <v>1850</v>
      </c>
      <c r="Q13" s="118">
        <v>0.20260764639998907</v>
      </c>
    </row>
    <row r="14" spans="1:17">
      <c r="A14" s="116" t="s">
        <v>1399</v>
      </c>
      <c r="B14" t="s">
        <v>1270</v>
      </c>
      <c r="C14" t="s">
        <v>998</v>
      </c>
      <c r="D14" t="s">
        <v>1312</v>
      </c>
      <c r="E14" t="s">
        <v>998</v>
      </c>
      <c r="F14" t="s">
        <v>743</v>
      </c>
      <c r="G14">
        <v>2006</v>
      </c>
      <c r="H14" t="s">
        <v>1882</v>
      </c>
      <c r="I14" t="s">
        <v>349</v>
      </c>
      <c r="J14" t="s">
        <v>1301</v>
      </c>
      <c r="K14" t="s">
        <v>851</v>
      </c>
      <c r="L14">
        <v>7.0000000000000007E-2</v>
      </c>
      <c r="M14" t="s">
        <v>1299</v>
      </c>
      <c r="N14" t="s">
        <v>572</v>
      </c>
      <c r="O14">
        <v>2000</v>
      </c>
      <c r="P14" t="s">
        <v>1883</v>
      </c>
      <c r="Q14" s="118">
        <v>0.22716967667765889</v>
      </c>
    </row>
    <row r="15" spans="1:17">
      <c r="A15" s="115" t="s">
        <v>1612</v>
      </c>
      <c r="B15" t="s">
        <v>850</v>
      </c>
      <c r="C15" t="s">
        <v>998</v>
      </c>
      <c r="D15" t="s">
        <v>1313</v>
      </c>
      <c r="E15" t="s">
        <v>998</v>
      </c>
      <c r="F15" t="s">
        <v>731</v>
      </c>
      <c r="G15">
        <v>2009</v>
      </c>
      <c r="H15" t="s">
        <v>1893</v>
      </c>
      <c r="I15" t="s">
        <v>416</v>
      </c>
      <c r="J15" t="s">
        <v>873</v>
      </c>
      <c r="K15" t="s">
        <v>851</v>
      </c>
      <c r="L15">
        <v>0.15</v>
      </c>
      <c r="M15" t="s">
        <v>842</v>
      </c>
      <c r="N15" t="s">
        <v>572</v>
      </c>
      <c r="O15">
        <v>2006</v>
      </c>
      <c r="P15" t="s">
        <v>1850</v>
      </c>
      <c r="Q15" s="118">
        <v>0.23789276021436512</v>
      </c>
    </row>
    <row r="16" spans="1:17">
      <c r="A16" s="116" t="s">
        <v>1353</v>
      </c>
      <c r="B16" t="s">
        <v>850</v>
      </c>
      <c r="C16" t="s">
        <v>998</v>
      </c>
      <c r="D16" t="s">
        <v>1313</v>
      </c>
      <c r="E16" t="s">
        <v>1313</v>
      </c>
      <c r="F16" t="s">
        <v>736</v>
      </c>
      <c r="G16">
        <v>2008</v>
      </c>
      <c r="H16" t="s">
        <v>1890</v>
      </c>
      <c r="I16" t="s">
        <v>524</v>
      </c>
      <c r="J16" t="s">
        <v>884</v>
      </c>
      <c r="K16" t="s">
        <v>834</v>
      </c>
      <c r="L16">
        <v>0.18</v>
      </c>
      <c r="M16" t="s">
        <v>842</v>
      </c>
      <c r="N16" t="s">
        <v>572</v>
      </c>
      <c r="O16">
        <v>2005</v>
      </c>
      <c r="P16" t="s">
        <v>1856</v>
      </c>
      <c r="Q16" s="118">
        <v>0.26571510196233877</v>
      </c>
    </row>
    <row r="17" spans="1:17">
      <c r="A17" s="115" t="s">
        <v>1620</v>
      </c>
      <c r="B17" t="s">
        <v>950</v>
      </c>
      <c r="C17" t="s">
        <v>998</v>
      </c>
      <c r="D17" t="s">
        <v>1296</v>
      </c>
      <c r="E17" t="s">
        <v>998</v>
      </c>
      <c r="F17" t="s">
        <v>724</v>
      </c>
      <c r="G17">
        <v>2009</v>
      </c>
      <c r="H17" t="s">
        <v>1931</v>
      </c>
      <c r="I17" t="s">
        <v>418</v>
      </c>
      <c r="J17" t="s">
        <v>876</v>
      </c>
      <c r="K17" t="s">
        <v>851</v>
      </c>
      <c r="L17">
        <v>26</v>
      </c>
      <c r="M17" t="s">
        <v>846</v>
      </c>
      <c r="N17" t="s">
        <v>572</v>
      </c>
      <c r="O17">
        <v>2008</v>
      </c>
      <c r="P17" t="s">
        <v>1868</v>
      </c>
      <c r="Q17" s="118">
        <v>0.32615601428680319</v>
      </c>
    </row>
    <row r="18" spans="1:17">
      <c r="A18" s="115" t="s">
        <v>1616</v>
      </c>
      <c r="B18" t="s">
        <v>950</v>
      </c>
      <c r="C18" t="s">
        <v>998</v>
      </c>
      <c r="D18" t="s">
        <v>1296</v>
      </c>
      <c r="E18" t="s">
        <v>998</v>
      </c>
      <c r="F18" t="s">
        <v>724</v>
      </c>
      <c r="G18">
        <v>2009</v>
      </c>
      <c r="H18" t="s">
        <v>1931</v>
      </c>
      <c r="I18" t="s">
        <v>418</v>
      </c>
      <c r="J18" t="s">
        <v>875</v>
      </c>
      <c r="K18" t="s">
        <v>851</v>
      </c>
      <c r="L18">
        <v>26.9</v>
      </c>
      <c r="M18" t="s">
        <v>846</v>
      </c>
      <c r="N18" t="s">
        <v>572</v>
      </c>
      <c r="O18">
        <v>2008</v>
      </c>
      <c r="P18" t="s">
        <v>1868</v>
      </c>
      <c r="Q18" s="118">
        <v>0.3374460301659617</v>
      </c>
    </row>
    <row r="19" spans="1:17">
      <c r="A19" s="115" t="s">
        <v>1354</v>
      </c>
      <c r="B19" t="s">
        <v>850</v>
      </c>
      <c r="C19" t="s">
        <v>998</v>
      </c>
      <c r="D19" t="s">
        <v>1313</v>
      </c>
      <c r="E19" t="s">
        <v>998</v>
      </c>
      <c r="F19" t="s">
        <v>736</v>
      </c>
      <c r="G19">
        <v>2008</v>
      </c>
      <c r="H19" t="s">
        <v>1890</v>
      </c>
      <c r="I19" t="s">
        <v>524</v>
      </c>
      <c r="J19" t="s">
        <v>884</v>
      </c>
      <c r="K19" t="s">
        <v>851</v>
      </c>
      <c r="L19">
        <v>0.23</v>
      </c>
      <c r="M19" t="s">
        <v>842</v>
      </c>
      <c r="N19" t="s">
        <v>572</v>
      </c>
      <c r="O19">
        <v>2005</v>
      </c>
      <c r="P19" t="s">
        <v>1856</v>
      </c>
      <c r="Q19" s="118">
        <v>0.33952485250743286</v>
      </c>
    </row>
    <row r="20" spans="1:17">
      <c r="A20" s="116" t="s">
        <v>1413</v>
      </c>
      <c r="B20" t="s">
        <v>1829</v>
      </c>
      <c r="C20" t="s">
        <v>998</v>
      </c>
      <c r="D20" t="s">
        <v>863</v>
      </c>
      <c r="E20" t="s">
        <v>998</v>
      </c>
      <c r="F20" t="s">
        <v>745</v>
      </c>
      <c r="G20">
        <v>2005</v>
      </c>
      <c r="H20" t="s">
        <v>1910</v>
      </c>
      <c r="I20" t="s">
        <v>42</v>
      </c>
      <c r="J20" t="s">
        <v>906</v>
      </c>
      <c r="K20" t="s">
        <v>834</v>
      </c>
      <c r="L20">
        <v>0.32</v>
      </c>
      <c r="M20" t="s">
        <v>837</v>
      </c>
      <c r="N20" t="s">
        <v>572</v>
      </c>
      <c r="O20">
        <v>1999</v>
      </c>
      <c r="P20" t="s">
        <v>1909</v>
      </c>
      <c r="Q20" s="118">
        <v>0.3757765205267698</v>
      </c>
    </row>
    <row r="21" spans="1:17">
      <c r="A21" s="116" t="s">
        <v>1317</v>
      </c>
      <c r="B21" t="s">
        <v>950</v>
      </c>
      <c r="C21" t="s">
        <v>998</v>
      </c>
      <c r="D21" t="s">
        <v>1298</v>
      </c>
      <c r="E21" t="s">
        <v>1298</v>
      </c>
      <c r="F21" t="s">
        <v>1005</v>
      </c>
      <c r="G21">
        <v>2013</v>
      </c>
      <c r="H21" t="s">
        <v>1935</v>
      </c>
      <c r="I21" t="s">
        <v>524</v>
      </c>
      <c r="J21" t="s">
        <v>1094</v>
      </c>
      <c r="K21" t="s">
        <v>834</v>
      </c>
      <c r="L21">
        <v>0.31</v>
      </c>
      <c r="M21" t="s">
        <v>846</v>
      </c>
      <c r="N21" t="s">
        <v>572</v>
      </c>
      <c r="O21">
        <v>2011</v>
      </c>
      <c r="P21" t="s">
        <v>1860</v>
      </c>
      <c r="Q21" s="118">
        <v>0.40245364376553011</v>
      </c>
    </row>
    <row r="22" spans="1:17">
      <c r="A22" s="115" t="s">
        <v>1622</v>
      </c>
      <c r="B22" t="s">
        <v>1270</v>
      </c>
      <c r="C22" t="s">
        <v>998</v>
      </c>
      <c r="D22" t="s">
        <v>1312</v>
      </c>
      <c r="E22" t="s">
        <v>998</v>
      </c>
      <c r="F22" t="s">
        <v>1011</v>
      </c>
      <c r="G22">
        <v>2012</v>
      </c>
      <c r="H22" t="s">
        <v>1884</v>
      </c>
      <c r="I22" t="s">
        <v>349</v>
      </c>
      <c r="J22" t="s">
        <v>1290</v>
      </c>
      <c r="K22" t="s">
        <v>834</v>
      </c>
      <c r="L22">
        <v>0.36</v>
      </c>
      <c r="M22" t="s">
        <v>848</v>
      </c>
      <c r="N22" t="s">
        <v>572</v>
      </c>
      <c r="O22">
        <v>2010</v>
      </c>
      <c r="P22" t="s">
        <v>1858</v>
      </c>
      <c r="Q22" s="118">
        <v>0.43751321166659141</v>
      </c>
    </row>
    <row r="23" spans="1:17">
      <c r="A23" s="115" t="s">
        <v>1794</v>
      </c>
      <c r="B23" t="s">
        <v>950</v>
      </c>
      <c r="C23" t="s">
        <v>998</v>
      </c>
      <c r="D23" t="s">
        <v>1298</v>
      </c>
      <c r="E23" t="s">
        <v>998</v>
      </c>
      <c r="F23" t="s">
        <v>1029</v>
      </c>
      <c r="G23">
        <v>2012</v>
      </c>
      <c r="H23" t="s">
        <v>1946</v>
      </c>
      <c r="I23" t="s">
        <v>481</v>
      </c>
      <c r="J23" t="s">
        <v>1150</v>
      </c>
      <c r="K23" t="s">
        <v>834</v>
      </c>
      <c r="L23">
        <v>0.35200000000000004</v>
      </c>
      <c r="M23" t="s">
        <v>846</v>
      </c>
      <c r="N23" t="s">
        <v>572</v>
      </c>
      <c r="O23">
        <v>2009</v>
      </c>
      <c r="P23" t="s">
        <v>1852</v>
      </c>
      <c r="Q23" s="118">
        <v>0.45846449420461594</v>
      </c>
    </row>
    <row r="24" spans="1:17">
      <c r="A24" s="116" t="s">
        <v>1797</v>
      </c>
      <c r="B24" t="s">
        <v>950</v>
      </c>
      <c r="C24" t="s">
        <v>998</v>
      </c>
      <c r="D24" t="s">
        <v>1298</v>
      </c>
      <c r="E24" t="s">
        <v>998</v>
      </c>
      <c r="F24" t="s">
        <v>1029</v>
      </c>
      <c r="G24">
        <v>2012</v>
      </c>
      <c r="H24" t="s">
        <v>1946</v>
      </c>
      <c r="I24" t="s">
        <v>481</v>
      </c>
      <c r="J24" t="s">
        <v>1153</v>
      </c>
      <c r="K24" t="s">
        <v>834</v>
      </c>
      <c r="L24">
        <v>0.35200000000000004</v>
      </c>
      <c r="M24" t="s">
        <v>846</v>
      </c>
      <c r="N24" t="s">
        <v>572</v>
      </c>
      <c r="O24">
        <v>2009</v>
      </c>
      <c r="P24" t="s">
        <v>1852</v>
      </c>
      <c r="Q24" s="118">
        <v>0.45846449420461594</v>
      </c>
    </row>
    <row r="25" spans="1:17">
      <c r="A25" s="115" t="s">
        <v>1798</v>
      </c>
      <c r="B25" t="s">
        <v>950</v>
      </c>
      <c r="C25" t="s">
        <v>998</v>
      </c>
      <c r="D25" t="s">
        <v>1298</v>
      </c>
      <c r="E25" t="s">
        <v>998</v>
      </c>
      <c r="F25" t="s">
        <v>1029</v>
      </c>
      <c r="G25">
        <v>2012</v>
      </c>
      <c r="H25" t="s">
        <v>1946</v>
      </c>
      <c r="I25" t="s">
        <v>481</v>
      </c>
      <c r="J25" t="s">
        <v>1154</v>
      </c>
      <c r="K25" t="s">
        <v>834</v>
      </c>
      <c r="L25">
        <v>0.35200000000000004</v>
      </c>
      <c r="M25" t="s">
        <v>846</v>
      </c>
      <c r="N25" t="s">
        <v>572</v>
      </c>
      <c r="O25">
        <v>2009</v>
      </c>
      <c r="P25" t="s">
        <v>1852</v>
      </c>
      <c r="Q25" s="118">
        <v>0.45846449420461594</v>
      </c>
    </row>
    <row r="26" spans="1:17">
      <c r="A26" s="115" t="s">
        <v>1808</v>
      </c>
      <c r="B26" t="s">
        <v>950</v>
      </c>
      <c r="C26" t="s">
        <v>998</v>
      </c>
      <c r="D26" t="s">
        <v>1298</v>
      </c>
      <c r="E26" t="s">
        <v>998</v>
      </c>
      <c r="F26" t="s">
        <v>1029</v>
      </c>
      <c r="G26">
        <v>2012</v>
      </c>
      <c r="H26" t="s">
        <v>1946</v>
      </c>
      <c r="I26" t="s">
        <v>481</v>
      </c>
      <c r="J26" t="s">
        <v>1164</v>
      </c>
      <c r="K26" t="s">
        <v>834</v>
      </c>
      <c r="L26">
        <v>0.35200000000000004</v>
      </c>
      <c r="M26" t="s">
        <v>846</v>
      </c>
      <c r="N26" t="s">
        <v>572</v>
      </c>
      <c r="O26">
        <v>2009</v>
      </c>
      <c r="P26" t="s">
        <v>1852</v>
      </c>
      <c r="Q26" s="118">
        <v>0.45846449420461594</v>
      </c>
    </row>
    <row r="27" spans="1:17">
      <c r="A27" s="116" t="s">
        <v>1811</v>
      </c>
      <c r="B27" t="s">
        <v>950</v>
      </c>
      <c r="C27" t="s">
        <v>998</v>
      </c>
      <c r="D27" t="s">
        <v>1298</v>
      </c>
      <c r="E27" t="s">
        <v>998</v>
      </c>
      <c r="F27" t="s">
        <v>1029</v>
      </c>
      <c r="G27">
        <v>2012</v>
      </c>
      <c r="H27" t="s">
        <v>1946</v>
      </c>
      <c r="I27" t="s">
        <v>481</v>
      </c>
      <c r="J27" t="s">
        <v>1167</v>
      </c>
      <c r="K27" t="s">
        <v>834</v>
      </c>
      <c r="L27">
        <v>0.35200000000000004</v>
      </c>
      <c r="M27" t="s">
        <v>846</v>
      </c>
      <c r="N27" t="s">
        <v>572</v>
      </c>
      <c r="O27">
        <v>2009</v>
      </c>
      <c r="P27" t="s">
        <v>1852</v>
      </c>
      <c r="Q27" s="118">
        <v>0.45846449420461594</v>
      </c>
    </row>
    <row r="28" spans="1:17">
      <c r="A28" s="116" t="s">
        <v>1339</v>
      </c>
      <c r="B28" t="s">
        <v>850</v>
      </c>
      <c r="C28" t="s">
        <v>998</v>
      </c>
      <c r="D28" t="s">
        <v>1309</v>
      </c>
      <c r="E28" t="s">
        <v>998</v>
      </c>
      <c r="F28" t="s">
        <v>1001</v>
      </c>
      <c r="G28">
        <v>2011</v>
      </c>
      <c r="H28" t="s">
        <v>1886</v>
      </c>
      <c r="I28" t="s">
        <v>294</v>
      </c>
      <c r="J28" t="s">
        <v>1086</v>
      </c>
      <c r="K28" t="s">
        <v>834</v>
      </c>
      <c r="L28">
        <v>0.66</v>
      </c>
      <c r="M28" t="s">
        <v>1295</v>
      </c>
      <c r="N28" t="s">
        <v>572</v>
      </c>
      <c r="O28">
        <v>2008</v>
      </c>
      <c r="P28" t="s">
        <v>1868</v>
      </c>
      <c r="Q28" s="118">
        <v>0.57234026971192753</v>
      </c>
    </row>
    <row r="29" spans="1:17">
      <c r="A29" s="116" t="s">
        <v>1801</v>
      </c>
      <c r="B29" t="s">
        <v>950</v>
      </c>
      <c r="C29" t="s">
        <v>998</v>
      </c>
      <c r="D29" t="s">
        <v>1298</v>
      </c>
      <c r="E29" t="s">
        <v>998</v>
      </c>
      <c r="F29" t="s">
        <v>1029</v>
      </c>
      <c r="G29">
        <v>2012</v>
      </c>
      <c r="H29" t="s">
        <v>1946</v>
      </c>
      <c r="I29" t="s">
        <v>481</v>
      </c>
      <c r="J29" t="s">
        <v>1157</v>
      </c>
      <c r="K29" t="s">
        <v>834</v>
      </c>
      <c r="L29">
        <v>0.44</v>
      </c>
      <c r="M29" t="s">
        <v>846</v>
      </c>
      <c r="N29" t="s">
        <v>572</v>
      </c>
      <c r="O29">
        <v>2009</v>
      </c>
      <c r="P29" t="s">
        <v>1852</v>
      </c>
      <c r="Q29" s="118">
        <v>0.57308061775576991</v>
      </c>
    </row>
    <row r="30" spans="1:17">
      <c r="A30" s="115" t="s">
        <v>1806</v>
      </c>
      <c r="B30" t="s">
        <v>950</v>
      </c>
      <c r="C30" t="s">
        <v>998</v>
      </c>
      <c r="D30" t="s">
        <v>1298</v>
      </c>
      <c r="E30" t="s">
        <v>998</v>
      </c>
      <c r="F30" t="s">
        <v>1029</v>
      </c>
      <c r="G30">
        <v>2012</v>
      </c>
      <c r="H30" t="s">
        <v>1946</v>
      </c>
      <c r="I30" t="s">
        <v>481</v>
      </c>
      <c r="J30" t="s">
        <v>1162</v>
      </c>
      <c r="K30" t="s">
        <v>834</v>
      </c>
      <c r="L30">
        <v>0.44</v>
      </c>
      <c r="M30" t="s">
        <v>846</v>
      </c>
      <c r="N30" t="s">
        <v>572</v>
      </c>
      <c r="O30">
        <v>2009</v>
      </c>
      <c r="P30" t="s">
        <v>1852</v>
      </c>
      <c r="Q30" s="118">
        <v>0.57308061775576991</v>
      </c>
    </row>
    <row r="31" spans="1:17">
      <c r="A31" s="115" t="s">
        <v>1812</v>
      </c>
      <c r="B31" t="s">
        <v>950</v>
      </c>
      <c r="C31" t="s">
        <v>998</v>
      </c>
      <c r="D31" t="s">
        <v>1298</v>
      </c>
      <c r="E31" t="s">
        <v>998</v>
      </c>
      <c r="F31" t="s">
        <v>1029</v>
      </c>
      <c r="G31">
        <v>2012</v>
      </c>
      <c r="H31" t="s">
        <v>1946</v>
      </c>
      <c r="I31" t="s">
        <v>481</v>
      </c>
      <c r="J31" t="s">
        <v>1168</v>
      </c>
      <c r="K31" t="s">
        <v>834</v>
      </c>
      <c r="L31">
        <v>0.44</v>
      </c>
      <c r="M31" t="s">
        <v>846</v>
      </c>
      <c r="N31" t="s">
        <v>572</v>
      </c>
      <c r="O31">
        <v>2009</v>
      </c>
      <c r="P31" t="s">
        <v>1852</v>
      </c>
      <c r="Q31" s="118">
        <v>0.57308061775576991</v>
      </c>
    </row>
    <row r="32" spans="1:17">
      <c r="A32" s="115" t="s">
        <v>1544</v>
      </c>
      <c r="B32" t="s">
        <v>832</v>
      </c>
      <c r="C32" t="s">
        <v>998</v>
      </c>
      <c r="D32" t="s">
        <v>867</v>
      </c>
      <c r="E32" t="s">
        <v>998</v>
      </c>
      <c r="F32" t="s">
        <v>771</v>
      </c>
      <c r="G32">
        <v>2004</v>
      </c>
      <c r="H32" t="s">
        <v>1853</v>
      </c>
      <c r="I32" t="s">
        <v>500</v>
      </c>
      <c r="J32" t="s">
        <v>948</v>
      </c>
      <c r="K32" t="s">
        <v>834</v>
      </c>
      <c r="L32">
        <v>0.28000000000000003</v>
      </c>
      <c r="M32" t="s">
        <v>848</v>
      </c>
      <c r="N32" t="s">
        <v>572</v>
      </c>
      <c r="O32">
        <v>2002</v>
      </c>
      <c r="P32" t="s">
        <v>1854</v>
      </c>
      <c r="Q32" s="118">
        <v>0.57847806874354013</v>
      </c>
    </row>
    <row r="33" spans="1:17">
      <c r="A33" s="116" t="s">
        <v>1621</v>
      </c>
      <c r="B33" t="s">
        <v>1270</v>
      </c>
      <c r="C33" t="s">
        <v>998</v>
      </c>
      <c r="D33" t="s">
        <v>1312</v>
      </c>
      <c r="E33" t="s">
        <v>998</v>
      </c>
      <c r="F33" t="s">
        <v>1011</v>
      </c>
      <c r="G33">
        <v>2012</v>
      </c>
      <c r="H33" t="s">
        <v>1884</v>
      </c>
      <c r="I33" t="s">
        <v>349</v>
      </c>
      <c r="J33" t="s">
        <v>1289</v>
      </c>
      <c r="K33" t="s">
        <v>834</v>
      </c>
      <c r="L33">
        <v>0.5</v>
      </c>
      <c r="M33" t="s">
        <v>848</v>
      </c>
      <c r="N33" t="s">
        <v>572</v>
      </c>
      <c r="O33">
        <v>2010</v>
      </c>
      <c r="P33" t="s">
        <v>1858</v>
      </c>
      <c r="Q33" s="118">
        <v>0.60765723842582142</v>
      </c>
    </row>
    <row r="34" spans="1:17">
      <c r="A34" s="115" t="s">
        <v>1398</v>
      </c>
      <c r="B34" t="s">
        <v>1270</v>
      </c>
      <c r="C34" t="s">
        <v>998</v>
      </c>
      <c r="D34" t="s">
        <v>1312</v>
      </c>
      <c r="E34" t="s">
        <v>1312</v>
      </c>
      <c r="F34" t="s">
        <v>743</v>
      </c>
      <c r="G34">
        <v>2006</v>
      </c>
      <c r="H34" t="s">
        <v>1882</v>
      </c>
      <c r="I34" t="s">
        <v>349</v>
      </c>
      <c r="J34" t="s">
        <v>1300</v>
      </c>
      <c r="K34" t="s">
        <v>851</v>
      </c>
      <c r="L34">
        <v>0.19</v>
      </c>
      <c r="M34" t="s">
        <v>1299</v>
      </c>
      <c r="N34" t="s">
        <v>572</v>
      </c>
      <c r="O34">
        <v>2000</v>
      </c>
      <c r="P34" t="s">
        <v>1883</v>
      </c>
      <c r="Q34" s="118">
        <v>0.61660340812507408</v>
      </c>
    </row>
    <row r="35" spans="1:17">
      <c r="A35" s="115" t="s">
        <v>1768</v>
      </c>
      <c r="B35" t="s">
        <v>832</v>
      </c>
      <c r="C35" t="s">
        <v>998</v>
      </c>
      <c r="D35" t="s">
        <v>868</v>
      </c>
      <c r="E35" t="s">
        <v>998</v>
      </c>
      <c r="F35" t="s">
        <v>1019</v>
      </c>
      <c r="G35">
        <v>2013</v>
      </c>
      <c r="H35" t="s">
        <v>1864</v>
      </c>
      <c r="I35" t="s">
        <v>1254</v>
      </c>
      <c r="J35" t="s">
        <v>1132</v>
      </c>
      <c r="K35" t="s">
        <v>834</v>
      </c>
      <c r="L35">
        <v>0.56999999999999995</v>
      </c>
      <c r="M35" t="s">
        <v>848</v>
      </c>
      <c r="N35" t="s">
        <v>572</v>
      </c>
      <c r="O35">
        <v>2012</v>
      </c>
      <c r="P35" t="s">
        <v>1865</v>
      </c>
      <c r="Q35" s="118">
        <v>0.6216761999999999</v>
      </c>
    </row>
    <row r="36" spans="1:17">
      <c r="A36" s="116" t="s">
        <v>1491</v>
      </c>
      <c r="B36" t="s">
        <v>850</v>
      </c>
      <c r="C36" t="s">
        <v>998</v>
      </c>
      <c r="D36" t="s">
        <v>1314</v>
      </c>
      <c r="E36" t="s">
        <v>998</v>
      </c>
      <c r="F36" t="s">
        <v>931</v>
      </c>
      <c r="G36">
        <v>2010</v>
      </c>
      <c r="H36" t="s">
        <v>1898</v>
      </c>
      <c r="I36" t="s">
        <v>416</v>
      </c>
      <c r="J36" t="s">
        <v>932</v>
      </c>
      <c r="K36" t="s">
        <v>834</v>
      </c>
      <c r="L36">
        <v>0.44</v>
      </c>
      <c r="M36" t="s">
        <v>842</v>
      </c>
      <c r="N36" t="s">
        <v>572</v>
      </c>
      <c r="O36">
        <v>2007</v>
      </c>
      <c r="P36" t="s">
        <v>1863</v>
      </c>
      <c r="Q36" s="118">
        <v>0.62690122100331147</v>
      </c>
    </row>
    <row r="37" spans="1:17">
      <c r="A37" s="116" t="s">
        <v>1765</v>
      </c>
      <c r="B37" t="s">
        <v>832</v>
      </c>
      <c r="C37" t="s">
        <v>998</v>
      </c>
      <c r="D37" t="s">
        <v>868</v>
      </c>
      <c r="E37" t="s">
        <v>998</v>
      </c>
      <c r="F37" t="s">
        <v>1019</v>
      </c>
      <c r="G37">
        <v>2013</v>
      </c>
      <c r="H37" t="s">
        <v>1864</v>
      </c>
      <c r="I37" t="s">
        <v>1254</v>
      </c>
      <c r="J37" t="s">
        <v>1129</v>
      </c>
      <c r="K37" t="s">
        <v>834</v>
      </c>
      <c r="L37">
        <v>0.61</v>
      </c>
      <c r="M37" t="s">
        <v>848</v>
      </c>
      <c r="N37" t="s">
        <v>572</v>
      </c>
      <c r="O37">
        <v>2012</v>
      </c>
      <c r="P37" t="s">
        <v>1865</v>
      </c>
      <c r="Q37" s="118">
        <v>0.6371815999999999</v>
      </c>
    </row>
    <row r="38" spans="1:17">
      <c r="A38" s="116" t="s">
        <v>1761</v>
      </c>
      <c r="B38" t="s">
        <v>832</v>
      </c>
      <c r="C38" t="s">
        <v>998</v>
      </c>
      <c r="D38" t="s">
        <v>868</v>
      </c>
      <c r="E38" t="s">
        <v>998</v>
      </c>
      <c r="F38" t="s">
        <v>1019</v>
      </c>
      <c r="G38">
        <v>2013</v>
      </c>
      <c r="H38" t="s">
        <v>1864</v>
      </c>
      <c r="I38" t="s">
        <v>1254</v>
      </c>
      <c r="J38" t="s">
        <v>1267</v>
      </c>
      <c r="K38" t="s">
        <v>834</v>
      </c>
      <c r="L38">
        <v>0.63</v>
      </c>
      <c r="M38" t="s">
        <v>848</v>
      </c>
      <c r="N38" t="s">
        <v>572</v>
      </c>
      <c r="O38">
        <v>2012</v>
      </c>
      <c r="P38" t="s">
        <v>1865</v>
      </c>
      <c r="Q38" s="118">
        <v>0.65807280000000001</v>
      </c>
    </row>
    <row r="39" spans="1:17">
      <c r="A39" s="115" t="s">
        <v>1764</v>
      </c>
      <c r="B39" t="s">
        <v>832</v>
      </c>
      <c r="C39" t="s">
        <v>998</v>
      </c>
      <c r="D39" t="s">
        <v>868</v>
      </c>
      <c r="E39" t="s">
        <v>998</v>
      </c>
      <c r="F39" t="s">
        <v>1019</v>
      </c>
      <c r="G39">
        <v>2013</v>
      </c>
      <c r="H39" t="s">
        <v>1864</v>
      </c>
      <c r="I39" t="s">
        <v>1254</v>
      </c>
      <c r="J39" t="s">
        <v>1128</v>
      </c>
      <c r="K39" t="s">
        <v>834</v>
      </c>
      <c r="L39">
        <v>0.64</v>
      </c>
      <c r="M39" t="s">
        <v>848</v>
      </c>
      <c r="N39" t="s">
        <v>572</v>
      </c>
      <c r="O39">
        <v>2012</v>
      </c>
      <c r="P39" t="s">
        <v>1865</v>
      </c>
      <c r="Q39" s="118">
        <v>0.70855040000000002</v>
      </c>
    </row>
    <row r="40" spans="1:17">
      <c r="A40" s="116" t="s">
        <v>1767</v>
      </c>
      <c r="B40" t="s">
        <v>832</v>
      </c>
      <c r="C40" t="s">
        <v>998</v>
      </c>
      <c r="D40" t="s">
        <v>868</v>
      </c>
      <c r="E40" t="s">
        <v>998</v>
      </c>
      <c r="F40" t="s">
        <v>1019</v>
      </c>
      <c r="G40">
        <v>2013</v>
      </c>
      <c r="H40" t="s">
        <v>1864</v>
      </c>
      <c r="I40" t="s">
        <v>1254</v>
      </c>
      <c r="J40" t="s">
        <v>1131</v>
      </c>
      <c r="K40" t="s">
        <v>834</v>
      </c>
      <c r="L40">
        <v>0.68</v>
      </c>
      <c r="M40" t="s">
        <v>848</v>
      </c>
      <c r="N40" t="s">
        <v>572</v>
      </c>
      <c r="O40">
        <v>2012</v>
      </c>
      <c r="P40" t="s">
        <v>1865</v>
      </c>
      <c r="Q40" s="118">
        <v>0.7416488</v>
      </c>
    </row>
    <row r="41" spans="1:17">
      <c r="A41" s="115" t="s">
        <v>1340</v>
      </c>
      <c r="B41" t="s">
        <v>850</v>
      </c>
      <c r="C41" t="s">
        <v>998</v>
      </c>
      <c r="D41" t="s">
        <v>1309</v>
      </c>
      <c r="E41" t="s">
        <v>998</v>
      </c>
      <c r="F41" t="s">
        <v>1001</v>
      </c>
      <c r="G41">
        <v>2011</v>
      </c>
      <c r="H41" t="s">
        <v>1886</v>
      </c>
      <c r="I41" t="s">
        <v>294</v>
      </c>
      <c r="J41" t="s">
        <v>1086</v>
      </c>
      <c r="K41" t="s">
        <v>851</v>
      </c>
      <c r="L41">
        <v>0.87</v>
      </c>
      <c r="M41" t="s">
        <v>1295</v>
      </c>
      <c r="N41" t="s">
        <v>572</v>
      </c>
      <c r="O41">
        <v>2008</v>
      </c>
      <c r="P41" t="s">
        <v>1868</v>
      </c>
      <c r="Q41" s="118">
        <v>0.75444853734754058</v>
      </c>
    </row>
    <row r="42" spans="1:17">
      <c r="A42" s="115" t="s">
        <v>1786</v>
      </c>
      <c r="B42" t="s">
        <v>1829</v>
      </c>
      <c r="C42" t="s">
        <v>998</v>
      </c>
      <c r="D42" t="s">
        <v>880</v>
      </c>
      <c r="E42" t="s">
        <v>998</v>
      </c>
      <c r="F42" t="s">
        <v>1023</v>
      </c>
      <c r="G42">
        <v>2014</v>
      </c>
      <c r="H42" t="s">
        <v>1866</v>
      </c>
      <c r="I42" t="s">
        <v>349</v>
      </c>
      <c r="J42" t="s">
        <v>1143</v>
      </c>
      <c r="K42" t="s">
        <v>851</v>
      </c>
      <c r="L42">
        <v>0.73</v>
      </c>
      <c r="M42" t="s">
        <v>840</v>
      </c>
      <c r="N42" t="s">
        <v>572</v>
      </c>
      <c r="O42">
        <v>2012</v>
      </c>
      <c r="P42" t="s">
        <v>1865</v>
      </c>
      <c r="Q42" s="118">
        <v>0.79846228971512589</v>
      </c>
    </row>
    <row r="43" spans="1:17">
      <c r="A43" s="116" t="s">
        <v>1795</v>
      </c>
      <c r="B43" t="s">
        <v>950</v>
      </c>
      <c r="C43" t="s">
        <v>998</v>
      </c>
      <c r="D43" t="s">
        <v>1298</v>
      </c>
      <c r="E43" t="s">
        <v>998</v>
      </c>
      <c r="F43" t="s">
        <v>1029</v>
      </c>
      <c r="G43">
        <v>2012</v>
      </c>
      <c r="H43" t="s">
        <v>1946</v>
      </c>
      <c r="I43" t="s">
        <v>481</v>
      </c>
      <c r="J43" t="s">
        <v>1151</v>
      </c>
      <c r="K43" t="s">
        <v>834</v>
      </c>
      <c r="L43">
        <v>0.61599999999999999</v>
      </c>
      <c r="M43" t="s">
        <v>846</v>
      </c>
      <c r="N43" t="s">
        <v>572</v>
      </c>
      <c r="O43">
        <v>2009</v>
      </c>
      <c r="P43" t="s">
        <v>1852</v>
      </c>
      <c r="Q43" s="118">
        <v>0.80231286485807773</v>
      </c>
    </row>
    <row r="44" spans="1:17">
      <c r="A44" s="115" t="s">
        <v>1802</v>
      </c>
      <c r="B44" t="s">
        <v>950</v>
      </c>
      <c r="C44" t="s">
        <v>998</v>
      </c>
      <c r="D44" t="s">
        <v>1298</v>
      </c>
      <c r="E44" t="s">
        <v>998</v>
      </c>
      <c r="F44" t="s">
        <v>1029</v>
      </c>
      <c r="G44">
        <v>2012</v>
      </c>
      <c r="H44" t="s">
        <v>1946</v>
      </c>
      <c r="I44" t="s">
        <v>481</v>
      </c>
      <c r="J44" t="s">
        <v>1158</v>
      </c>
      <c r="K44" t="s">
        <v>834</v>
      </c>
      <c r="L44">
        <v>0.61599999999999999</v>
      </c>
      <c r="M44" t="s">
        <v>846</v>
      </c>
      <c r="N44" t="s">
        <v>572</v>
      </c>
      <c r="O44">
        <v>2009</v>
      </c>
      <c r="P44" t="s">
        <v>1852</v>
      </c>
      <c r="Q44" s="118">
        <v>0.80231286485807773</v>
      </c>
    </row>
    <row r="45" spans="1:17">
      <c r="A45" s="115" t="s">
        <v>1804</v>
      </c>
      <c r="B45" t="s">
        <v>950</v>
      </c>
      <c r="C45" t="s">
        <v>998</v>
      </c>
      <c r="D45" t="s">
        <v>1298</v>
      </c>
      <c r="E45" t="s">
        <v>998</v>
      </c>
      <c r="F45" t="s">
        <v>1029</v>
      </c>
      <c r="G45">
        <v>2012</v>
      </c>
      <c r="H45" t="s">
        <v>1946</v>
      </c>
      <c r="I45" t="s">
        <v>481</v>
      </c>
      <c r="J45" t="s">
        <v>1160</v>
      </c>
      <c r="K45" t="s">
        <v>834</v>
      </c>
      <c r="L45">
        <v>0.61599999999999999</v>
      </c>
      <c r="M45" t="s">
        <v>846</v>
      </c>
      <c r="N45" t="s">
        <v>572</v>
      </c>
      <c r="O45">
        <v>2009</v>
      </c>
      <c r="P45" t="s">
        <v>1852</v>
      </c>
      <c r="Q45" s="118">
        <v>0.80231286485807773</v>
      </c>
    </row>
    <row r="46" spans="1:17">
      <c r="A46" s="116" t="s">
        <v>1809</v>
      </c>
      <c r="B46" t="s">
        <v>950</v>
      </c>
      <c r="C46" t="s">
        <v>998</v>
      </c>
      <c r="D46" t="s">
        <v>1298</v>
      </c>
      <c r="E46" t="s">
        <v>998</v>
      </c>
      <c r="F46" t="s">
        <v>1029</v>
      </c>
      <c r="G46">
        <v>2012</v>
      </c>
      <c r="H46" t="s">
        <v>1946</v>
      </c>
      <c r="I46" t="s">
        <v>481</v>
      </c>
      <c r="J46" t="s">
        <v>1165</v>
      </c>
      <c r="K46" t="s">
        <v>834</v>
      </c>
      <c r="L46">
        <v>0.61599999999999999</v>
      </c>
      <c r="M46" t="s">
        <v>846</v>
      </c>
      <c r="N46" t="s">
        <v>572</v>
      </c>
      <c r="O46">
        <v>2009</v>
      </c>
      <c r="P46" t="s">
        <v>1852</v>
      </c>
      <c r="Q46" s="118">
        <v>0.80231286485807773</v>
      </c>
    </row>
    <row r="47" spans="1:17">
      <c r="A47" s="116" t="s">
        <v>1337</v>
      </c>
      <c r="B47" t="s">
        <v>850</v>
      </c>
      <c r="C47" t="s">
        <v>998</v>
      </c>
      <c r="D47" t="s">
        <v>1309</v>
      </c>
      <c r="E47" t="s">
        <v>998</v>
      </c>
      <c r="F47" t="s">
        <v>1001</v>
      </c>
      <c r="G47">
        <v>2011</v>
      </c>
      <c r="H47" t="s">
        <v>1886</v>
      </c>
      <c r="I47" t="s">
        <v>294</v>
      </c>
      <c r="J47" t="s">
        <v>1087</v>
      </c>
      <c r="K47" t="s">
        <v>834</v>
      </c>
      <c r="L47">
        <v>0.93</v>
      </c>
      <c r="M47" t="s">
        <v>1295</v>
      </c>
      <c r="N47" t="s">
        <v>572</v>
      </c>
      <c r="O47">
        <v>2008</v>
      </c>
      <c r="P47" t="s">
        <v>1868</v>
      </c>
      <c r="Q47" s="118">
        <v>0.80647947095771599</v>
      </c>
    </row>
    <row r="48" spans="1:17">
      <c r="A48" s="115" t="s">
        <v>1318</v>
      </c>
      <c r="B48" t="s">
        <v>950</v>
      </c>
      <c r="C48" t="s">
        <v>998</v>
      </c>
      <c r="D48" t="s">
        <v>1298</v>
      </c>
      <c r="E48" t="s">
        <v>998</v>
      </c>
      <c r="F48" t="s">
        <v>1005</v>
      </c>
      <c r="G48">
        <v>2013</v>
      </c>
      <c r="H48" t="s">
        <v>1935</v>
      </c>
      <c r="I48" t="s">
        <v>524</v>
      </c>
      <c r="J48" t="s">
        <v>1095</v>
      </c>
      <c r="K48" t="s">
        <v>834</v>
      </c>
      <c r="L48">
        <v>0.63</v>
      </c>
      <c r="M48" t="s">
        <v>846</v>
      </c>
      <c r="N48" t="s">
        <v>572</v>
      </c>
      <c r="O48">
        <v>2011</v>
      </c>
      <c r="P48" t="s">
        <v>1860</v>
      </c>
      <c r="Q48" s="118">
        <v>0.81788966313639988</v>
      </c>
    </row>
    <row r="49" spans="1:17">
      <c r="A49" s="116" t="s">
        <v>1321</v>
      </c>
      <c r="B49" t="s">
        <v>1264</v>
      </c>
      <c r="C49" t="s">
        <v>998</v>
      </c>
      <c r="D49" t="s">
        <v>1283</v>
      </c>
      <c r="E49" t="s">
        <v>1283</v>
      </c>
      <c r="F49" t="s">
        <v>1008</v>
      </c>
      <c r="G49">
        <v>2009</v>
      </c>
      <c r="H49" t="s">
        <v>1874</v>
      </c>
      <c r="I49" t="s">
        <v>393</v>
      </c>
      <c r="J49" t="s">
        <v>1100</v>
      </c>
      <c r="K49" t="s">
        <v>834</v>
      </c>
      <c r="L49">
        <v>340</v>
      </c>
      <c r="M49" t="s">
        <v>848</v>
      </c>
      <c r="N49" t="s">
        <v>393</v>
      </c>
      <c r="O49">
        <v>2006</v>
      </c>
      <c r="P49" t="s">
        <v>1875</v>
      </c>
      <c r="Q49" s="118">
        <v>0.84110416980195279</v>
      </c>
    </row>
    <row r="50" spans="1:17">
      <c r="A50" s="116" t="s">
        <v>1747</v>
      </c>
      <c r="B50" t="s">
        <v>1264</v>
      </c>
      <c r="C50" t="s">
        <v>998</v>
      </c>
      <c r="D50" t="s">
        <v>1283</v>
      </c>
      <c r="E50" t="s">
        <v>998</v>
      </c>
      <c r="F50" t="s">
        <v>1076</v>
      </c>
      <c r="G50">
        <v>2011</v>
      </c>
      <c r="H50" t="s">
        <v>1859</v>
      </c>
      <c r="I50" t="s">
        <v>545</v>
      </c>
      <c r="J50" t="s">
        <v>1248</v>
      </c>
      <c r="K50" t="s">
        <v>834</v>
      </c>
      <c r="L50">
        <v>0.62</v>
      </c>
      <c r="M50" t="s">
        <v>848</v>
      </c>
      <c r="N50" t="s">
        <v>572</v>
      </c>
      <c r="O50">
        <v>2011</v>
      </c>
      <c r="P50" t="s">
        <v>1860</v>
      </c>
      <c r="Q50" s="118">
        <v>0.84513107460639736</v>
      </c>
    </row>
    <row r="51" spans="1:17">
      <c r="A51" s="115" t="s">
        <v>1762</v>
      </c>
      <c r="B51" t="s">
        <v>832</v>
      </c>
      <c r="C51" t="s">
        <v>998</v>
      </c>
      <c r="D51" t="s">
        <v>868</v>
      </c>
      <c r="E51" t="s">
        <v>998</v>
      </c>
      <c r="F51" t="s">
        <v>1019</v>
      </c>
      <c r="G51">
        <v>2013</v>
      </c>
      <c r="H51" t="s">
        <v>1864</v>
      </c>
      <c r="I51" t="s">
        <v>1254</v>
      </c>
      <c r="J51" t="s">
        <v>1126</v>
      </c>
      <c r="K51" t="s">
        <v>834</v>
      </c>
      <c r="L51">
        <v>0.8</v>
      </c>
      <c r="M51" t="s">
        <v>848</v>
      </c>
      <c r="N51" t="s">
        <v>572</v>
      </c>
      <c r="O51">
        <v>2012</v>
      </c>
      <c r="P51" t="s">
        <v>1865</v>
      </c>
      <c r="Q51" s="118">
        <v>0.84628800000000004</v>
      </c>
    </row>
    <row r="52" spans="1:17">
      <c r="A52" s="116" t="s">
        <v>1421</v>
      </c>
      <c r="B52" t="s">
        <v>1829</v>
      </c>
      <c r="C52" t="s">
        <v>998</v>
      </c>
      <c r="D52" t="s">
        <v>863</v>
      </c>
      <c r="E52" t="s">
        <v>998</v>
      </c>
      <c r="F52" t="s">
        <v>725</v>
      </c>
      <c r="G52">
        <v>2010</v>
      </c>
      <c r="H52" t="s">
        <v>1911</v>
      </c>
      <c r="I52" t="s">
        <v>545</v>
      </c>
      <c r="J52" t="s">
        <v>858</v>
      </c>
      <c r="K52" t="s">
        <v>834</v>
      </c>
      <c r="L52">
        <v>0.67</v>
      </c>
      <c r="M52" t="s">
        <v>837</v>
      </c>
      <c r="N52" t="s">
        <v>572</v>
      </c>
      <c r="O52">
        <v>2007</v>
      </c>
      <c r="P52" t="s">
        <v>1863</v>
      </c>
      <c r="Q52" s="118">
        <v>0.87198930501107097</v>
      </c>
    </row>
    <row r="53" spans="1:17">
      <c r="A53" s="115" t="s">
        <v>1328</v>
      </c>
      <c r="B53" t="s">
        <v>1264</v>
      </c>
      <c r="C53" t="s">
        <v>998</v>
      </c>
      <c r="D53" t="s">
        <v>1283</v>
      </c>
      <c r="E53" t="s">
        <v>998</v>
      </c>
      <c r="F53" t="s">
        <v>1011</v>
      </c>
      <c r="G53">
        <v>2008</v>
      </c>
      <c r="H53" t="s">
        <v>1876</v>
      </c>
      <c r="I53" t="s">
        <v>349</v>
      </c>
      <c r="J53" t="s">
        <v>1091</v>
      </c>
      <c r="K53" t="s">
        <v>834</v>
      </c>
      <c r="L53">
        <v>0.58199999999999996</v>
      </c>
      <c r="M53" t="s">
        <v>848</v>
      </c>
      <c r="N53" t="s">
        <v>572</v>
      </c>
      <c r="O53">
        <v>2007</v>
      </c>
      <c r="P53" t="s">
        <v>1863</v>
      </c>
      <c r="Q53" s="118">
        <v>0.90955288385078337</v>
      </c>
    </row>
    <row r="54" spans="1:17">
      <c r="A54" s="115" t="s">
        <v>1338</v>
      </c>
      <c r="B54" t="s">
        <v>850</v>
      </c>
      <c r="C54" t="s">
        <v>998</v>
      </c>
      <c r="D54" t="s">
        <v>1309</v>
      </c>
      <c r="E54" t="s">
        <v>998</v>
      </c>
      <c r="F54" t="s">
        <v>1001</v>
      </c>
      <c r="G54">
        <v>2011</v>
      </c>
      <c r="H54" t="s">
        <v>1886</v>
      </c>
      <c r="I54" t="s">
        <v>294</v>
      </c>
      <c r="J54" t="s">
        <v>1293</v>
      </c>
      <c r="K54" t="s">
        <v>851</v>
      </c>
      <c r="L54">
        <v>1.08</v>
      </c>
      <c r="M54" t="s">
        <v>1295</v>
      </c>
      <c r="N54" t="s">
        <v>572</v>
      </c>
      <c r="O54">
        <v>2008</v>
      </c>
      <c r="P54" t="s">
        <v>1868</v>
      </c>
      <c r="Q54" s="118">
        <v>0.93655680498315408</v>
      </c>
    </row>
    <row r="55" spans="1:17">
      <c r="A55" s="115" t="s">
        <v>1766</v>
      </c>
      <c r="B55" t="s">
        <v>832</v>
      </c>
      <c r="C55" t="s">
        <v>998</v>
      </c>
      <c r="D55" t="s">
        <v>868</v>
      </c>
      <c r="E55" t="s">
        <v>998</v>
      </c>
      <c r="F55" t="s">
        <v>1019</v>
      </c>
      <c r="G55">
        <v>2013</v>
      </c>
      <c r="H55" t="s">
        <v>1864</v>
      </c>
      <c r="I55" t="s">
        <v>1254</v>
      </c>
      <c r="J55" t="s">
        <v>1130</v>
      </c>
      <c r="K55" t="s">
        <v>834</v>
      </c>
      <c r="L55">
        <v>0.87</v>
      </c>
      <c r="M55" t="s">
        <v>848</v>
      </c>
      <c r="N55" t="s">
        <v>572</v>
      </c>
      <c r="O55">
        <v>2012</v>
      </c>
      <c r="P55" t="s">
        <v>1865</v>
      </c>
      <c r="Q55" s="118">
        <v>0.9488742</v>
      </c>
    </row>
    <row r="56" spans="1:17">
      <c r="A56" s="115" t="s">
        <v>1422</v>
      </c>
      <c r="B56" t="s">
        <v>1829</v>
      </c>
      <c r="C56" t="s">
        <v>998</v>
      </c>
      <c r="D56" t="s">
        <v>863</v>
      </c>
      <c r="E56" t="s">
        <v>998</v>
      </c>
      <c r="F56" t="s">
        <v>725</v>
      </c>
      <c r="G56">
        <v>2010</v>
      </c>
      <c r="H56" t="s">
        <v>1911</v>
      </c>
      <c r="I56" t="s">
        <v>545</v>
      </c>
      <c r="J56" t="s">
        <v>858</v>
      </c>
      <c r="K56" t="s">
        <v>851</v>
      </c>
      <c r="L56">
        <v>0.76</v>
      </c>
      <c r="M56" t="s">
        <v>837</v>
      </c>
      <c r="N56" t="s">
        <v>572</v>
      </c>
      <c r="O56">
        <v>2007</v>
      </c>
      <c r="P56" t="s">
        <v>1863</v>
      </c>
      <c r="Q56" s="118">
        <v>0.98912219672897594</v>
      </c>
    </row>
    <row r="57" spans="1:17">
      <c r="A57" s="116" t="s">
        <v>1805</v>
      </c>
      <c r="B57" t="s">
        <v>950</v>
      </c>
      <c r="C57" t="s">
        <v>998</v>
      </c>
      <c r="D57" t="s">
        <v>1298</v>
      </c>
      <c r="E57" t="s">
        <v>998</v>
      </c>
      <c r="F57" t="s">
        <v>1029</v>
      </c>
      <c r="G57">
        <v>2012</v>
      </c>
      <c r="H57" t="s">
        <v>1946</v>
      </c>
      <c r="I57" t="s">
        <v>481</v>
      </c>
      <c r="J57" t="s">
        <v>1161</v>
      </c>
      <c r="K57" t="s">
        <v>834</v>
      </c>
      <c r="L57">
        <v>0.79200000000000004</v>
      </c>
      <c r="M57" t="s">
        <v>846</v>
      </c>
      <c r="N57" t="s">
        <v>572</v>
      </c>
      <c r="O57">
        <v>2009</v>
      </c>
      <c r="P57" t="s">
        <v>1852</v>
      </c>
      <c r="Q57" s="118">
        <v>1.0315451119603856</v>
      </c>
    </row>
    <row r="58" spans="1:17">
      <c r="A58" s="115" t="s">
        <v>1684</v>
      </c>
      <c r="B58" t="s">
        <v>950</v>
      </c>
      <c r="C58" t="s">
        <v>998</v>
      </c>
      <c r="D58" t="s">
        <v>1298</v>
      </c>
      <c r="E58" t="s">
        <v>998</v>
      </c>
      <c r="F58" t="s">
        <v>1052</v>
      </c>
      <c r="G58">
        <v>2014</v>
      </c>
      <c r="H58" t="s">
        <v>1933</v>
      </c>
      <c r="I58" t="s">
        <v>418</v>
      </c>
      <c r="J58" t="s">
        <v>1226</v>
      </c>
      <c r="K58" t="s">
        <v>834</v>
      </c>
      <c r="L58">
        <v>82.5</v>
      </c>
      <c r="M58" t="s">
        <v>846</v>
      </c>
      <c r="N58" t="s">
        <v>572</v>
      </c>
      <c r="O58">
        <v>2008</v>
      </c>
      <c r="P58" t="s">
        <v>1868</v>
      </c>
      <c r="Q58" s="118">
        <v>1.0349181222562023</v>
      </c>
    </row>
    <row r="59" spans="1:17">
      <c r="A59" s="116" t="s">
        <v>1335</v>
      </c>
      <c r="B59" t="s">
        <v>850</v>
      </c>
      <c r="C59" t="s">
        <v>998</v>
      </c>
      <c r="D59" t="s">
        <v>1309</v>
      </c>
      <c r="E59" t="s">
        <v>998</v>
      </c>
      <c r="F59" t="s">
        <v>1001</v>
      </c>
      <c r="G59">
        <v>2011</v>
      </c>
      <c r="H59" t="s">
        <v>1886</v>
      </c>
      <c r="I59" t="s">
        <v>294</v>
      </c>
      <c r="J59" t="s">
        <v>1086</v>
      </c>
      <c r="K59" t="s">
        <v>834</v>
      </c>
      <c r="L59">
        <v>1.23</v>
      </c>
      <c r="M59" t="s">
        <v>1294</v>
      </c>
      <c r="N59" t="s">
        <v>572</v>
      </c>
      <c r="O59">
        <v>2008</v>
      </c>
      <c r="P59" t="s">
        <v>1868</v>
      </c>
      <c r="Q59" s="118">
        <v>1.0666341390085921</v>
      </c>
    </row>
    <row r="60" spans="1:17">
      <c r="A60" s="115" t="s">
        <v>1332</v>
      </c>
      <c r="B60" t="s">
        <v>1264</v>
      </c>
      <c r="C60" t="s">
        <v>998</v>
      </c>
      <c r="D60" t="s">
        <v>868</v>
      </c>
      <c r="E60" t="s">
        <v>998</v>
      </c>
      <c r="F60" t="s">
        <v>1011</v>
      </c>
      <c r="G60">
        <v>2008</v>
      </c>
      <c r="H60" t="s">
        <v>1876</v>
      </c>
      <c r="I60" t="s">
        <v>349</v>
      </c>
      <c r="J60" t="s">
        <v>1093</v>
      </c>
      <c r="K60" t="s">
        <v>834</v>
      </c>
      <c r="L60">
        <v>0.69099999999999995</v>
      </c>
      <c r="M60" t="s">
        <v>848</v>
      </c>
      <c r="N60" t="s">
        <v>572</v>
      </c>
      <c r="O60">
        <v>2007</v>
      </c>
      <c r="P60" t="s">
        <v>1863</v>
      </c>
      <c r="Q60" s="118">
        <v>1.0798986988675108</v>
      </c>
    </row>
    <row r="61" spans="1:17">
      <c r="A61" s="116" t="s">
        <v>1763</v>
      </c>
      <c r="B61" t="s">
        <v>832</v>
      </c>
      <c r="C61" t="s">
        <v>998</v>
      </c>
      <c r="D61" t="s">
        <v>868</v>
      </c>
      <c r="E61" t="s">
        <v>998</v>
      </c>
      <c r="F61" t="s">
        <v>1019</v>
      </c>
      <c r="G61">
        <v>2013</v>
      </c>
      <c r="H61" t="s">
        <v>1864</v>
      </c>
      <c r="I61" t="s">
        <v>1254</v>
      </c>
      <c r="J61" t="s">
        <v>1127</v>
      </c>
      <c r="K61" t="s">
        <v>834</v>
      </c>
      <c r="L61">
        <v>1.1000000000000001</v>
      </c>
      <c r="M61" t="s">
        <v>848</v>
      </c>
      <c r="N61" t="s">
        <v>572</v>
      </c>
      <c r="O61">
        <v>2012</v>
      </c>
      <c r="P61" t="s">
        <v>1865</v>
      </c>
      <c r="Q61" s="118">
        <v>1.1656590000000002</v>
      </c>
    </row>
    <row r="62" spans="1:17">
      <c r="A62" s="116" t="s">
        <v>1319</v>
      </c>
      <c r="B62" t="s">
        <v>950</v>
      </c>
      <c r="C62" t="s">
        <v>998</v>
      </c>
      <c r="D62" t="s">
        <v>1298</v>
      </c>
      <c r="E62" t="s">
        <v>998</v>
      </c>
      <c r="F62" t="s">
        <v>1005</v>
      </c>
      <c r="G62">
        <v>2013</v>
      </c>
      <c r="H62" t="s">
        <v>1935</v>
      </c>
      <c r="I62" t="s">
        <v>524</v>
      </c>
      <c r="J62" t="s">
        <v>1096</v>
      </c>
      <c r="K62" t="s">
        <v>834</v>
      </c>
      <c r="L62">
        <v>0.94</v>
      </c>
      <c r="M62" t="s">
        <v>846</v>
      </c>
      <c r="N62" t="s">
        <v>572</v>
      </c>
      <c r="O62">
        <v>2011</v>
      </c>
      <c r="P62" t="s">
        <v>1860</v>
      </c>
      <c r="Q62" s="118">
        <v>1.22034330690193</v>
      </c>
    </row>
    <row r="63" spans="1:17">
      <c r="A63" s="116" t="s">
        <v>1685</v>
      </c>
      <c r="B63" t="s">
        <v>950</v>
      </c>
      <c r="C63" t="s">
        <v>998</v>
      </c>
      <c r="D63" t="s">
        <v>1298</v>
      </c>
      <c r="E63" t="s">
        <v>998</v>
      </c>
      <c r="F63" t="s">
        <v>1052</v>
      </c>
      <c r="G63">
        <v>2014</v>
      </c>
      <c r="H63" t="s">
        <v>1933</v>
      </c>
      <c r="I63" t="s">
        <v>418</v>
      </c>
      <c r="J63" t="s">
        <v>1227</v>
      </c>
      <c r="K63" t="s">
        <v>834</v>
      </c>
      <c r="L63">
        <v>98.5</v>
      </c>
      <c r="M63" t="s">
        <v>846</v>
      </c>
      <c r="N63" t="s">
        <v>572</v>
      </c>
      <c r="O63">
        <v>2008</v>
      </c>
      <c r="P63" t="s">
        <v>1868</v>
      </c>
      <c r="Q63" s="118">
        <v>1.2356295156634656</v>
      </c>
    </row>
    <row r="64" spans="1:17">
      <c r="A64" s="116" t="s">
        <v>1675</v>
      </c>
      <c r="B64" t="s">
        <v>850</v>
      </c>
      <c r="C64" t="s">
        <v>998</v>
      </c>
      <c r="D64" t="s">
        <v>1314</v>
      </c>
      <c r="E64" t="s">
        <v>1314</v>
      </c>
      <c r="F64" t="s">
        <v>1042</v>
      </c>
      <c r="G64">
        <v>2012</v>
      </c>
      <c r="H64" t="s">
        <v>1894</v>
      </c>
      <c r="I64" t="s">
        <v>545</v>
      </c>
      <c r="J64" t="s">
        <v>1222</v>
      </c>
      <c r="K64" t="s">
        <v>834</v>
      </c>
      <c r="L64">
        <v>0.79</v>
      </c>
      <c r="M64" t="s">
        <v>843</v>
      </c>
      <c r="N64" t="s">
        <v>572</v>
      </c>
      <c r="O64">
        <v>2005</v>
      </c>
      <c r="P64" t="s">
        <v>1856</v>
      </c>
      <c r="Q64" s="118">
        <v>1.236243530379336</v>
      </c>
    </row>
    <row r="65" spans="1:17">
      <c r="A65" s="116" t="s">
        <v>1433</v>
      </c>
      <c r="B65" t="s">
        <v>1829</v>
      </c>
      <c r="C65" t="s">
        <v>998</v>
      </c>
      <c r="D65" t="s">
        <v>863</v>
      </c>
      <c r="E65" t="s">
        <v>998</v>
      </c>
      <c r="F65" t="s">
        <v>725</v>
      </c>
      <c r="G65">
        <v>2010</v>
      </c>
      <c r="H65" t="s">
        <v>1911</v>
      </c>
      <c r="I65" t="s">
        <v>545</v>
      </c>
      <c r="J65" t="s">
        <v>858</v>
      </c>
      <c r="K65" t="s">
        <v>851</v>
      </c>
      <c r="L65">
        <v>0.96</v>
      </c>
      <c r="M65" t="s">
        <v>839</v>
      </c>
      <c r="N65" t="s">
        <v>572</v>
      </c>
      <c r="O65">
        <v>2007</v>
      </c>
      <c r="P65" t="s">
        <v>1863</v>
      </c>
      <c r="Q65" s="118">
        <v>1.2494175116576536</v>
      </c>
    </row>
    <row r="66" spans="1:17">
      <c r="A66" s="116" t="s">
        <v>1807</v>
      </c>
      <c r="B66" t="s">
        <v>950</v>
      </c>
      <c r="C66" t="s">
        <v>998</v>
      </c>
      <c r="D66" t="s">
        <v>1298</v>
      </c>
      <c r="E66" t="s">
        <v>998</v>
      </c>
      <c r="F66" t="s">
        <v>1029</v>
      </c>
      <c r="G66">
        <v>2012</v>
      </c>
      <c r="H66" t="s">
        <v>1946</v>
      </c>
      <c r="I66" t="s">
        <v>481</v>
      </c>
      <c r="J66" t="s">
        <v>1163</v>
      </c>
      <c r="K66" t="s">
        <v>834</v>
      </c>
      <c r="L66">
        <v>0.96800000000000008</v>
      </c>
      <c r="M66" t="s">
        <v>846</v>
      </c>
      <c r="N66" t="s">
        <v>572</v>
      </c>
      <c r="O66">
        <v>2009</v>
      </c>
      <c r="P66" t="s">
        <v>1852</v>
      </c>
      <c r="Q66" s="118">
        <v>1.2607773590626936</v>
      </c>
    </row>
    <row r="67" spans="1:17">
      <c r="A67" s="116" t="s">
        <v>1329</v>
      </c>
      <c r="B67" t="s">
        <v>1264</v>
      </c>
      <c r="C67" t="s">
        <v>998</v>
      </c>
      <c r="D67" t="s">
        <v>868</v>
      </c>
      <c r="E67" t="s">
        <v>998</v>
      </c>
      <c r="F67" t="s">
        <v>1011</v>
      </c>
      <c r="G67">
        <v>2008</v>
      </c>
      <c r="H67" t="s">
        <v>1876</v>
      </c>
      <c r="I67" t="s">
        <v>349</v>
      </c>
      <c r="J67" t="s">
        <v>1089</v>
      </c>
      <c r="K67" t="s">
        <v>834</v>
      </c>
      <c r="L67">
        <v>0.82199999999999995</v>
      </c>
      <c r="M67" t="s">
        <v>848</v>
      </c>
      <c r="N67" t="s">
        <v>572</v>
      </c>
      <c r="O67">
        <v>2007</v>
      </c>
      <c r="P67" t="s">
        <v>1863</v>
      </c>
      <c r="Q67" s="118">
        <v>1.2846262380160547</v>
      </c>
    </row>
    <row r="68" spans="1:17">
      <c r="A68" s="116" t="s">
        <v>1331</v>
      </c>
      <c r="B68" t="s">
        <v>1264</v>
      </c>
      <c r="C68" t="s">
        <v>998</v>
      </c>
      <c r="D68" t="s">
        <v>868</v>
      </c>
      <c r="E68" t="s">
        <v>998</v>
      </c>
      <c r="F68" t="s">
        <v>1011</v>
      </c>
      <c r="G68">
        <v>2008</v>
      </c>
      <c r="H68" t="s">
        <v>1876</v>
      </c>
      <c r="I68" t="s">
        <v>349</v>
      </c>
      <c r="J68" t="s">
        <v>1092</v>
      </c>
      <c r="K68" t="s">
        <v>834</v>
      </c>
      <c r="L68">
        <v>0.82299999999999995</v>
      </c>
      <c r="M68" t="s">
        <v>848</v>
      </c>
      <c r="N68" t="s">
        <v>572</v>
      </c>
      <c r="O68">
        <v>2007</v>
      </c>
      <c r="P68" t="s">
        <v>1863</v>
      </c>
      <c r="Q68" s="118">
        <v>1.2861890436584102</v>
      </c>
    </row>
    <row r="69" spans="1:17">
      <c r="A69" s="116" t="s">
        <v>1423</v>
      </c>
      <c r="B69" t="s">
        <v>1829</v>
      </c>
      <c r="C69" t="s">
        <v>998</v>
      </c>
      <c r="D69" t="s">
        <v>863</v>
      </c>
      <c r="E69" t="s">
        <v>998</v>
      </c>
      <c r="F69" t="s">
        <v>725</v>
      </c>
      <c r="G69">
        <v>2010</v>
      </c>
      <c r="H69" t="s">
        <v>1911</v>
      </c>
      <c r="I69" t="s">
        <v>545</v>
      </c>
      <c r="J69" t="s">
        <v>858</v>
      </c>
      <c r="K69" t="s">
        <v>834</v>
      </c>
      <c r="L69">
        <v>1.04</v>
      </c>
      <c r="M69" t="s">
        <v>837</v>
      </c>
      <c r="N69" t="s">
        <v>572</v>
      </c>
      <c r="O69">
        <v>2007</v>
      </c>
      <c r="P69" t="s">
        <v>1863</v>
      </c>
      <c r="Q69" s="118">
        <v>1.353535637629125</v>
      </c>
    </row>
    <row r="70" spans="1:17">
      <c r="A70" s="115" t="s">
        <v>1696</v>
      </c>
      <c r="B70" t="s">
        <v>1829</v>
      </c>
      <c r="C70" t="s">
        <v>998</v>
      </c>
      <c r="D70" t="s">
        <v>1016</v>
      </c>
      <c r="E70" t="s">
        <v>998</v>
      </c>
      <c r="F70" t="s">
        <v>1015</v>
      </c>
      <c r="G70">
        <v>2011</v>
      </c>
      <c r="H70" t="s">
        <v>1927</v>
      </c>
      <c r="I70" t="s">
        <v>349</v>
      </c>
      <c r="J70" t="s">
        <v>1106</v>
      </c>
      <c r="K70" t="s">
        <v>851</v>
      </c>
      <c r="L70">
        <v>0.72</v>
      </c>
      <c r="M70" t="s">
        <v>840</v>
      </c>
      <c r="N70" t="s">
        <v>572</v>
      </c>
      <c r="O70">
        <v>2006</v>
      </c>
      <c r="P70" t="s">
        <v>1850</v>
      </c>
      <c r="Q70" s="118">
        <v>1.3793639072689148</v>
      </c>
    </row>
    <row r="71" spans="1:17">
      <c r="A71" s="116" t="s">
        <v>1425</v>
      </c>
      <c r="B71" t="s">
        <v>1829</v>
      </c>
      <c r="C71" t="s">
        <v>998</v>
      </c>
      <c r="D71" t="s">
        <v>863</v>
      </c>
      <c r="E71" t="s">
        <v>998</v>
      </c>
      <c r="F71" t="s">
        <v>725</v>
      </c>
      <c r="G71">
        <v>2010</v>
      </c>
      <c r="H71" t="s">
        <v>1911</v>
      </c>
      <c r="I71" t="s">
        <v>545</v>
      </c>
      <c r="J71" t="s">
        <v>859</v>
      </c>
      <c r="K71" t="s">
        <v>834</v>
      </c>
      <c r="L71">
        <v>1.07</v>
      </c>
      <c r="M71" t="s">
        <v>837</v>
      </c>
      <c r="N71" t="s">
        <v>572</v>
      </c>
      <c r="O71">
        <v>2007</v>
      </c>
      <c r="P71" t="s">
        <v>1863</v>
      </c>
      <c r="Q71" s="118">
        <v>1.3925799348684267</v>
      </c>
    </row>
    <row r="72" spans="1:17">
      <c r="A72" s="115" t="s">
        <v>1690</v>
      </c>
      <c r="B72" t="s">
        <v>1829</v>
      </c>
      <c r="C72" t="s">
        <v>998</v>
      </c>
      <c r="D72" t="s">
        <v>1016</v>
      </c>
      <c r="E72" t="s">
        <v>998</v>
      </c>
      <c r="F72" t="s">
        <v>1015</v>
      </c>
      <c r="G72">
        <v>2011</v>
      </c>
      <c r="H72" t="s">
        <v>1927</v>
      </c>
      <c r="I72" t="s">
        <v>524</v>
      </c>
      <c r="J72" t="s">
        <v>1101</v>
      </c>
      <c r="K72" t="s">
        <v>851</v>
      </c>
      <c r="L72">
        <v>0.9</v>
      </c>
      <c r="M72" t="s">
        <v>840</v>
      </c>
      <c r="N72" t="s">
        <v>572</v>
      </c>
      <c r="O72">
        <v>2006</v>
      </c>
      <c r="P72" t="s">
        <v>1850</v>
      </c>
      <c r="Q72" s="118">
        <v>1.4026683212306938</v>
      </c>
    </row>
    <row r="73" spans="1:17">
      <c r="A73" s="115" t="s">
        <v>1336</v>
      </c>
      <c r="B73" t="s">
        <v>850</v>
      </c>
      <c r="C73" t="s">
        <v>998</v>
      </c>
      <c r="D73" t="s">
        <v>1309</v>
      </c>
      <c r="E73" t="s">
        <v>998</v>
      </c>
      <c r="F73" t="s">
        <v>1001</v>
      </c>
      <c r="G73">
        <v>2011</v>
      </c>
      <c r="H73" t="s">
        <v>1886</v>
      </c>
      <c r="I73" t="s">
        <v>294</v>
      </c>
      <c r="J73" t="s">
        <v>1086</v>
      </c>
      <c r="K73" t="s">
        <v>851</v>
      </c>
      <c r="L73">
        <v>1.63</v>
      </c>
      <c r="M73" t="s">
        <v>1294</v>
      </c>
      <c r="N73" t="s">
        <v>572</v>
      </c>
      <c r="O73">
        <v>2008</v>
      </c>
      <c r="P73" t="s">
        <v>1868</v>
      </c>
      <c r="Q73" s="118">
        <v>1.4135070297430934</v>
      </c>
    </row>
    <row r="74" spans="1:17">
      <c r="A74" s="115" t="s">
        <v>1738</v>
      </c>
      <c r="B74" t="s">
        <v>1264</v>
      </c>
      <c r="C74" t="s">
        <v>998</v>
      </c>
      <c r="D74" t="s">
        <v>867</v>
      </c>
      <c r="E74" t="s">
        <v>998</v>
      </c>
      <c r="F74" t="s">
        <v>1076</v>
      </c>
      <c r="G74">
        <v>2011</v>
      </c>
      <c r="H74" t="s">
        <v>1859</v>
      </c>
      <c r="I74" t="s">
        <v>545</v>
      </c>
      <c r="J74" t="s">
        <v>1240</v>
      </c>
      <c r="K74" t="s">
        <v>834</v>
      </c>
      <c r="L74">
        <v>1.05</v>
      </c>
      <c r="M74" t="s">
        <v>848</v>
      </c>
      <c r="N74" t="s">
        <v>572</v>
      </c>
      <c r="O74">
        <v>2011</v>
      </c>
      <c r="P74" t="s">
        <v>1860</v>
      </c>
      <c r="Q74" s="118">
        <v>1.4312703682850278</v>
      </c>
    </row>
    <row r="75" spans="1:17">
      <c r="A75" s="116" t="s">
        <v>1743</v>
      </c>
      <c r="B75" t="s">
        <v>1264</v>
      </c>
      <c r="C75" t="s">
        <v>998</v>
      </c>
      <c r="D75" t="s">
        <v>1283</v>
      </c>
      <c r="E75" t="s">
        <v>998</v>
      </c>
      <c r="F75" t="s">
        <v>1076</v>
      </c>
      <c r="G75">
        <v>2011</v>
      </c>
      <c r="H75" t="s">
        <v>1859</v>
      </c>
      <c r="I75" t="s">
        <v>545</v>
      </c>
      <c r="J75" t="s">
        <v>1250</v>
      </c>
      <c r="K75" t="s">
        <v>834</v>
      </c>
      <c r="L75">
        <v>1.05</v>
      </c>
      <c r="M75" t="s">
        <v>848</v>
      </c>
      <c r="N75" t="s">
        <v>572</v>
      </c>
      <c r="O75">
        <v>2011</v>
      </c>
      <c r="P75" t="s">
        <v>1860</v>
      </c>
      <c r="Q75" s="118">
        <v>1.4312703682850278</v>
      </c>
    </row>
    <row r="76" spans="1:17">
      <c r="A76" s="116" t="s">
        <v>1749</v>
      </c>
      <c r="B76" t="s">
        <v>1264</v>
      </c>
      <c r="C76" t="s">
        <v>998</v>
      </c>
      <c r="D76" t="s">
        <v>868</v>
      </c>
      <c r="E76" t="s">
        <v>998</v>
      </c>
      <c r="F76" t="s">
        <v>1076</v>
      </c>
      <c r="G76">
        <v>2011</v>
      </c>
      <c r="H76" t="s">
        <v>1859</v>
      </c>
      <c r="I76" t="s">
        <v>545</v>
      </c>
      <c r="J76" t="s">
        <v>1244</v>
      </c>
      <c r="K76" t="s">
        <v>834</v>
      </c>
      <c r="L76">
        <v>1.05</v>
      </c>
      <c r="M76" t="s">
        <v>848</v>
      </c>
      <c r="N76" t="s">
        <v>572</v>
      </c>
      <c r="O76">
        <v>2011</v>
      </c>
      <c r="P76" t="s">
        <v>1860</v>
      </c>
      <c r="Q76" s="118">
        <v>1.4312703682850278</v>
      </c>
    </row>
    <row r="77" spans="1:17">
      <c r="A77" s="115" t="s">
        <v>1692</v>
      </c>
      <c r="B77" t="s">
        <v>1829</v>
      </c>
      <c r="C77" t="s">
        <v>998</v>
      </c>
      <c r="D77" t="s">
        <v>1016</v>
      </c>
      <c r="E77" t="s">
        <v>998</v>
      </c>
      <c r="F77" t="s">
        <v>1015</v>
      </c>
      <c r="G77">
        <v>2011</v>
      </c>
      <c r="H77" t="s">
        <v>1927</v>
      </c>
      <c r="I77" t="s">
        <v>524</v>
      </c>
      <c r="J77" t="s">
        <v>1102</v>
      </c>
      <c r="K77" t="s">
        <v>851</v>
      </c>
      <c r="L77">
        <v>0.94</v>
      </c>
      <c r="M77" t="s">
        <v>840</v>
      </c>
      <c r="N77" t="s">
        <v>572</v>
      </c>
      <c r="O77">
        <v>2006</v>
      </c>
      <c r="P77" t="s">
        <v>1850</v>
      </c>
      <c r="Q77" s="118">
        <v>1.4650091355076134</v>
      </c>
    </row>
    <row r="78" spans="1:17">
      <c r="A78" s="116" t="s">
        <v>1695</v>
      </c>
      <c r="B78" t="s">
        <v>1829</v>
      </c>
      <c r="C78" t="s">
        <v>998</v>
      </c>
      <c r="D78" t="s">
        <v>1016</v>
      </c>
      <c r="E78" t="s">
        <v>998</v>
      </c>
      <c r="F78" t="s">
        <v>1015</v>
      </c>
      <c r="G78">
        <v>2011</v>
      </c>
      <c r="H78" t="s">
        <v>1927</v>
      </c>
      <c r="I78" t="s">
        <v>349</v>
      </c>
      <c r="J78" t="s">
        <v>1105</v>
      </c>
      <c r="K78" t="s">
        <v>834</v>
      </c>
      <c r="L78">
        <v>0.78</v>
      </c>
      <c r="M78" t="s">
        <v>840</v>
      </c>
      <c r="N78" t="s">
        <v>572</v>
      </c>
      <c r="O78">
        <v>2006</v>
      </c>
      <c r="P78" t="s">
        <v>1850</v>
      </c>
      <c r="Q78" s="118">
        <v>1.4943108995413243</v>
      </c>
    </row>
    <row r="79" spans="1:17">
      <c r="A79" s="115" t="s">
        <v>1698</v>
      </c>
      <c r="B79" t="s">
        <v>1829</v>
      </c>
      <c r="C79" t="s">
        <v>998</v>
      </c>
      <c r="D79" t="s">
        <v>1016</v>
      </c>
      <c r="E79" t="s">
        <v>998</v>
      </c>
      <c r="F79" t="s">
        <v>1015</v>
      </c>
      <c r="G79">
        <v>2011</v>
      </c>
      <c r="H79" t="s">
        <v>1927</v>
      </c>
      <c r="I79" t="s">
        <v>349</v>
      </c>
      <c r="J79" t="s">
        <v>1107</v>
      </c>
      <c r="K79" t="s">
        <v>851</v>
      </c>
      <c r="L79">
        <v>0.79</v>
      </c>
      <c r="M79" t="s">
        <v>840</v>
      </c>
      <c r="N79" t="s">
        <v>572</v>
      </c>
      <c r="O79">
        <v>2006</v>
      </c>
      <c r="P79" t="s">
        <v>1850</v>
      </c>
      <c r="Q79" s="118">
        <v>1.5134687315867259</v>
      </c>
    </row>
    <row r="80" spans="1:17">
      <c r="A80" s="115" t="s">
        <v>1694</v>
      </c>
      <c r="B80" t="s">
        <v>1829</v>
      </c>
      <c r="C80" t="s">
        <v>998</v>
      </c>
      <c r="D80" t="s">
        <v>1016</v>
      </c>
      <c r="E80" t="s">
        <v>998</v>
      </c>
      <c r="F80" t="s">
        <v>1015</v>
      </c>
      <c r="G80">
        <v>2011</v>
      </c>
      <c r="H80" t="s">
        <v>1927</v>
      </c>
      <c r="I80" t="s">
        <v>524</v>
      </c>
      <c r="J80" t="s">
        <v>1103</v>
      </c>
      <c r="K80" t="s">
        <v>851</v>
      </c>
      <c r="L80">
        <v>0.98</v>
      </c>
      <c r="M80" t="s">
        <v>840</v>
      </c>
      <c r="N80" t="s">
        <v>572</v>
      </c>
      <c r="O80">
        <v>2006</v>
      </c>
      <c r="P80" t="s">
        <v>1850</v>
      </c>
      <c r="Q80" s="118">
        <v>1.5273499497845331</v>
      </c>
    </row>
    <row r="81" spans="1:17">
      <c r="A81" s="115" t="s">
        <v>1434</v>
      </c>
      <c r="B81" t="s">
        <v>1829</v>
      </c>
      <c r="C81" t="s">
        <v>998</v>
      </c>
      <c r="D81" t="s">
        <v>863</v>
      </c>
      <c r="E81" t="s">
        <v>998</v>
      </c>
      <c r="F81" t="s">
        <v>725</v>
      </c>
      <c r="G81">
        <v>2010</v>
      </c>
      <c r="H81" t="s">
        <v>1911</v>
      </c>
      <c r="I81" t="s">
        <v>545</v>
      </c>
      <c r="J81" t="s">
        <v>858</v>
      </c>
      <c r="K81" t="s">
        <v>851</v>
      </c>
      <c r="L81">
        <v>1.18</v>
      </c>
      <c r="M81" t="s">
        <v>839</v>
      </c>
      <c r="N81" t="s">
        <v>572</v>
      </c>
      <c r="O81">
        <v>2007</v>
      </c>
      <c r="P81" t="s">
        <v>1863</v>
      </c>
      <c r="Q81" s="118">
        <v>1.5357423580791993</v>
      </c>
    </row>
    <row r="82" spans="1:17">
      <c r="A82" s="116" t="s">
        <v>1565</v>
      </c>
      <c r="B82" t="s">
        <v>1829</v>
      </c>
      <c r="C82" t="s">
        <v>998</v>
      </c>
      <c r="D82" t="s">
        <v>863</v>
      </c>
      <c r="E82" t="s">
        <v>998</v>
      </c>
      <c r="F82" t="s">
        <v>980</v>
      </c>
      <c r="G82">
        <v>2009</v>
      </c>
      <c r="H82" t="s">
        <v>1922</v>
      </c>
      <c r="I82" t="s">
        <v>524</v>
      </c>
      <c r="J82" t="s">
        <v>984</v>
      </c>
      <c r="K82" t="s">
        <v>834</v>
      </c>
      <c r="L82">
        <v>1.22</v>
      </c>
      <c r="M82" t="s">
        <v>837</v>
      </c>
      <c r="N82" t="s">
        <v>572</v>
      </c>
      <c r="O82">
        <v>2008</v>
      </c>
      <c r="P82" t="s">
        <v>1868</v>
      </c>
      <c r="Q82" s="118">
        <v>1.5829168688649129</v>
      </c>
    </row>
    <row r="83" spans="1:17">
      <c r="A83" s="115" t="s">
        <v>1566</v>
      </c>
      <c r="B83" t="s">
        <v>1829</v>
      </c>
      <c r="C83" t="s">
        <v>998</v>
      </c>
      <c r="D83" t="s">
        <v>863</v>
      </c>
      <c r="E83" t="s">
        <v>998</v>
      </c>
      <c r="F83" t="s">
        <v>980</v>
      </c>
      <c r="G83">
        <v>2009</v>
      </c>
      <c r="H83" t="s">
        <v>1922</v>
      </c>
      <c r="I83" t="s">
        <v>524</v>
      </c>
      <c r="J83" t="s">
        <v>984</v>
      </c>
      <c r="K83" t="s">
        <v>851</v>
      </c>
      <c r="L83">
        <v>1.22</v>
      </c>
      <c r="M83" t="s">
        <v>837</v>
      </c>
      <c r="N83" t="s">
        <v>572</v>
      </c>
      <c r="O83">
        <v>2008</v>
      </c>
      <c r="P83" t="s">
        <v>1868</v>
      </c>
      <c r="Q83" s="118">
        <v>1.5829168688649129</v>
      </c>
    </row>
    <row r="84" spans="1:17">
      <c r="A84" s="115" t="s">
        <v>1400</v>
      </c>
      <c r="B84" t="s">
        <v>1264</v>
      </c>
      <c r="C84" t="s">
        <v>998</v>
      </c>
      <c r="D84" t="s">
        <v>1283</v>
      </c>
      <c r="E84" t="s">
        <v>998</v>
      </c>
      <c r="F84" t="s">
        <v>744</v>
      </c>
      <c r="G84">
        <v>2006</v>
      </c>
      <c r="H84" t="s">
        <v>1877</v>
      </c>
      <c r="I84" t="s">
        <v>510</v>
      </c>
      <c r="J84" t="s">
        <v>905</v>
      </c>
      <c r="K84" t="s">
        <v>834</v>
      </c>
      <c r="L84">
        <v>0.54</v>
      </c>
      <c r="M84" t="s">
        <v>848</v>
      </c>
      <c r="N84" t="s">
        <v>966</v>
      </c>
      <c r="O84">
        <v>2004</v>
      </c>
      <c r="P84" t="s">
        <v>1878</v>
      </c>
      <c r="Q84" s="118">
        <v>1.5923929505181038</v>
      </c>
    </row>
    <row r="85" spans="1:17">
      <c r="A85" s="115" t="s">
        <v>1404</v>
      </c>
      <c r="B85" t="s">
        <v>1264</v>
      </c>
      <c r="C85" t="s">
        <v>998</v>
      </c>
      <c r="D85" t="s">
        <v>1283</v>
      </c>
      <c r="E85" t="s">
        <v>998</v>
      </c>
      <c r="F85" t="s">
        <v>744</v>
      </c>
      <c r="G85">
        <v>2006</v>
      </c>
      <c r="H85" t="s">
        <v>1877</v>
      </c>
      <c r="I85" t="s">
        <v>510</v>
      </c>
      <c r="J85" t="s">
        <v>905</v>
      </c>
      <c r="K85" t="s">
        <v>834</v>
      </c>
      <c r="L85">
        <v>0.54</v>
      </c>
      <c r="M85" t="s">
        <v>848</v>
      </c>
      <c r="N85" t="s">
        <v>966</v>
      </c>
      <c r="O85">
        <v>2004</v>
      </c>
      <c r="P85" t="s">
        <v>1878</v>
      </c>
      <c r="Q85" s="118">
        <v>1.5923929505181038</v>
      </c>
    </row>
    <row r="86" spans="1:17">
      <c r="A86" s="116" t="s">
        <v>1405</v>
      </c>
      <c r="B86" t="s">
        <v>1264</v>
      </c>
      <c r="C86" t="s">
        <v>998</v>
      </c>
      <c r="D86" t="s">
        <v>1283</v>
      </c>
      <c r="E86" t="s">
        <v>998</v>
      </c>
      <c r="F86" t="s">
        <v>744</v>
      </c>
      <c r="G86">
        <v>2006</v>
      </c>
      <c r="H86" t="s">
        <v>1877</v>
      </c>
      <c r="I86" t="s">
        <v>510</v>
      </c>
      <c r="J86" t="s">
        <v>973</v>
      </c>
      <c r="K86" t="s">
        <v>834</v>
      </c>
      <c r="L86">
        <v>0.54</v>
      </c>
      <c r="M86" t="s">
        <v>848</v>
      </c>
      <c r="N86" t="s">
        <v>966</v>
      </c>
      <c r="O86">
        <v>2004</v>
      </c>
      <c r="P86" t="s">
        <v>1878</v>
      </c>
      <c r="Q86" s="118">
        <v>1.5923929505181038</v>
      </c>
    </row>
    <row r="87" spans="1:17">
      <c r="A87" s="115" t="s">
        <v>1424</v>
      </c>
      <c r="B87" t="s">
        <v>1829</v>
      </c>
      <c r="C87" t="s">
        <v>998</v>
      </c>
      <c r="D87" t="s">
        <v>863</v>
      </c>
      <c r="E87" t="s">
        <v>998</v>
      </c>
      <c r="F87" t="s">
        <v>725</v>
      </c>
      <c r="G87">
        <v>2010</v>
      </c>
      <c r="H87" t="s">
        <v>1911</v>
      </c>
      <c r="I87" t="s">
        <v>545</v>
      </c>
      <c r="J87" t="s">
        <v>858</v>
      </c>
      <c r="K87" t="s">
        <v>851</v>
      </c>
      <c r="L87">
        <v>1.23</v>
      </c>
      <c r="M87" t="s">
        <v>837</v>
      </c>
      <c r="N87" t="s">
        <v>572</v>
      </c>
      <c r="O87">
        <v>2007</v>
      </c>
      <c r="P87" t="s">
        <v>1863</v>
      </c>
      <c r="Q87" s="118">
        <v>1.6008161868113688</v>
      </c>
    </row>
    <row r="88" spans="1:17">
      <c r="A88" s="115" t="s">
        <v>1810</v>
      </c>
      <c r="B88" t="s">
        <v>950</v>
      </c>
      <c r="C88" t="s">
        <v>998</v>
      </c>
      <c r="D88" t="s">
        <v>1298</v>
      </c>
      <c r="E88" t="s">
        <v>998</v>
      </c>
      <c r="F88" t="s">
        <v>1029</v>
      </c>
      <c r="G88">
        <v>2012</v>
      </c>
      <c r="H88" t="s">
        <v>1946</v>
      </c>
      <c r="I88" t="s">
        <v>481</v>
      </c>
      <c r="J88" t="s">
        <v>1166</v>
      </c>
      <c r="K88" t="s">
        <v>834</v>
      </c>
      <c r="L88">
        <v>1.232</v>
      </c>
      <c r="M88" t="s">
        <v>846</v>
      </c>
      <c r="N88" t="s">
        <v>572</v>
      </c>
      <c r="O88">
        <v>2009</v>
      </c>
      <c r="P88" t="s">
        <v>1852</v>
      </c>
      <c r="Q88" s="118">
        <v>1.6046257297161555</v>
      </c>
    </row>
    <row r="89" spans="1:17">
      <c r="A89" s="115" t="s">
        <v>1700</v>
      </c>
      <c r="B89" t="s">
        <v>1829</v>
      </c>
      <c r="C89" t="s">
        <v>998</v>
      </c>
      <c r="D89" t="s">
        <v>1016</v>
      </c>
      <c r="E89" t="s">
        <v>998</v>
      </c>
      <c r="F89" t="s">
        <v>1015</v>
      </c>
      <c r="G89">
        <v>2011</v>
      </c>
      <c r="H89" t="s">
        <v>1927</v>
      </c>
      <c r="I89" t="s">
        <v>349</v>
      </c>
      <c r="J89" t="s">
        <v>1108</v>
      </c>
      <c r="K89" t="s">
        <v>851</v>
      </c>
      <c r="L89">
        <v>0.84</v>
      </c>
      <c r="M89" t="s">
        <v>840</v>
      </c>
      <c r="N89" t="s">
        <v>572</v>
      </c>
      <c r="O89">
        <v>2006</v>
      </c>
      <c r="P89" t="s">
        <v>1850</v>
      </c>
      <c r="Q89" s="118">
        <v>1.6092578918137339</v>
      </c>
    </row>
    <row r="90" spans="1:17">
      <c r="A90" s="116" t="s">
        <v>1567</v>
      </c>
      <c r="B90" t="s">
        <v>1829</v>
      </c>
      <c r="C90" t="s">
        <v>998</v>
      </c>
      <c r="D90" t="s">
        <v>863</v>
      </c>
      <c r="E90" t="s">
        <v>998</v>
      </c>
      <c r="F90" t="s">
        <v>980</v>
      </c>
      <c r="G90">
        <v>2009</v>
      </c>
      <c r="H90" t="s">
        <v>1922</v>
      </c>
      <c r="I90" t="s">
        <v>524</v>
      </c>
      <c r="J90" t="s">
        <v>985</v>
      </c>
      <c r="K90" t="s">
        <v>834</v>
      </c>
      <c r="L90">
        <v>1.24</v>
      </c>
      <c r="M90" t="s">
        <v>837</v>
      </c>
      <c r="N90" t="s">
        <v>572</v>
      </c>
      <c r="O90">
        <v>2009</v>
      </c>
      <c r="P90" t="s">
        <v>1852</v>
      </c>
      <c r="Q90" s="118">
        <v>1.6101344047106576</v>
      </c>
    </row>
    <row r="91" spans="1:17">
      <c r="A91" s="115" t="s">
        <v>1568</v>
      </c>
      <c r="B91" t="s">
        <v>1829</v>
      </c>
      <c r="C91" t="s">
        <v>998</v>
      </c>
      <c r="D91" t="s">
        <v>863</v>
      </c>
      <c r="E91" t="s">
        <v>998</v>
      </c>
      <c r="F91" t="s">
        <v>980</v>
      </c>
      <c r="G91">
        <v>2009</v>
      </c>
      <c r="H91" t="s">
        <v>1922</v>
      </c>
      <c r="I91" t="s">
        <v>524</v>
      </c>
      <c r="J91" t="s">
        <v>985</v>
      </c>
      <c r="K91" t="s">
        <v>851</v>
      </c>
      <c r="L91">
        <v>1.24</v>
      </c>
      <c r="M91" t="s">
        <v>837</v>
      </c>
      <c r="N91" t="s">
        <v>572</v>
      </c>
      <c r="O91">
        <v>2009</v>
      </c>
      <c r="P91" t="s">
        <v>1852</v>
      </c>
      <c r="Q91" s="118">
        <v>1.6101344047106576</v>
      </c>
    </row>
    <row r="92" spans="1:17">
      <c r="A92" s="116" t="s">
        <v>1697</v>
      </c>
      <c r="B92" t="s">
        <v>1829</v>
      </c>
      <c r="C92" t="s">
        <v>998</v>
      </c>
      <c r="D92" t="s">
        <v>1016</v>
      </c>
      <c r="E92" t="s">
        <v>998</v>
      </c>
      <c r="F92" t="s">
        <v>1015</v>
      </c>
      <c r="G92">
        <v>2011</v>
      </c>
      <c r="H92" t="s">
        <v>1927</v>
      </c>
      <c r="I92" t="s">
        <v>349</v>
      </c>
      <c r="J92" t="s">
        <v>1107</v>
      </c>
      <c r="K92" t="s">
        <v>834</v>
      </c>
      <c r="L92">
        <v>0.85</v>
      </c>
      <c r="M92" t="s">
        <v>840</v>
      </c>
      <c r="N92" t="s">
        <v>572</v>
      </c>
      <c r="O92">
        <v>2006</v>
      </c>
      <c r="P92" t="s">
        <v>1850</v>
      </c>
      <c r="Q92" s="118">
        <v>1.6284157238591355</v>
      </c>
    </row>
    <row r="93" spans="1:17">
      <c r="A93" s="116" t="s">
        <v>1327</v>
      </c>
      <c r="B93" t="s">
        <v>1264</v>
      </c>
      <c r="C93" t="s">
        <v>998</v>
      </c>
      <c r="D93" t="s">
        <v>1283</v>
      </c>
      <c r="E93" t="s">
        <v>998</v>
      </c>
      <c r="F93" t="s">
        <v>1011</v>
      </c>
      <c r="G93">
        <v>2008</v>
      </c>
      <c r="H93" t="s">
        <v>1876</v>
      </c>
      <c r="I93" t="s">
        <v>349</v>
      </c>
      <c r="J93" t="s">
        <v>1088</v>
      </c>
      <c r="K93" t="s">
        <v>834</v>
      </c>
      <c r="L93">
        <v>1.044</v>
      </c>
      <c r="M93" t="s">
        <v>848</v>
      </c>
      <c r="N93" t="s">
        <v>572</v>
      </c>
      <c r="O93">
        <v>2007</v>
      </c>
      <c r="P93" t="s">
        <v>1863</v>
      </c>
      <c r="Q93" s="118">
        <v>1.6315690906189309</v>
      </c>
    </row>
    <row r="94" spans="1:17">
      <c r="A94" s="115" t="s">
        <v>1320</v>
      </c>
      <c r="B94" t="s">
        <v>950</v>
      </c>
      <c r="C94" t="s">
        <v>998</v>
      </c>
      <c r="D94" t="s">
        <v>1298</v>
      </c>
      <c r="E94" t="s">
        <v>998</v>
      </c>
      <c r="F94" t="s">
        <v>1005</v>
      </c>
      <c r="G94">
        <v>2013</v>
      </c>
      <c r="H94" t="s">
        <v>1935</v>
      </c>
      <c r="I94" t="s">
        <v>524</v>
      </c>
      <c r="J94" t="s">
        <v>1097</v>
      </c>
      <c r="K94" t="s">
        <v>834</v>
      </c>
      <c r="L94">
        <v>1.26</v>
      </c>
      <c r="M94" t="s">
        <v>846</v>
      </c>
      <c r="N94" t="s">
        <v>572</v>
      </c>
      <c r="O94">
        <v>2011</v>
      </c>
      <c r="P94" t="s">
        <v>1860</v>
      </c>
      <c r="Q94" s="118">
        <v>1.6357793262727998</v>
      </c>
    </row>
    <row r="95" spans="1:17">
      <c r="A95" s="116" t="s">
        <v>1689</v>
      </c>
      <c r="B95" t="s">
        <v>1829</v>
      </c>
      <c r="C95" t="s">
        <v>998</v>
      </c>
      <c r="D95" t="s">
        <v>1016</v>
      </c>
      <c r="E95" t="s">
        <v>998</v>
      </c>
      <c r="F95" t="s">
        <v>1015</v>
      </c>
      <c r="G95">
        <v>2011</v>
      </c>
      <c r="H95" t="s">
        <v>1927</v>
      </c>
      <c r="I95" t="s">
        <v>524</v>
      </c>
      <c r="J95" t="s">
        <v>1104</v>
      </c>
      <c r="K95" t="s">
        <v>834</v>
      </c>
      <c r="L95">
        <v>1.07</v>
      </c>
      <c r="M95" t="s">
        <v>840</v>
      </c>
      <c r="N95" t="s">
        <v>572</v>
      </c>
      <c r="O95">
        <v>2006</v>
      </c>
      <c r="P95" t="s">
        <v>1850</v>
      </c>
      <c r="Q95" s="118">
        <v>1.6676167819076029</v>
      </c>
    </row>
    <row r="96" spans="1:17">
      <c r="A96" s="116" t="s">
        <v>1323</v>
      </c>
      <c r="B96" t="s">
        <v>1264</v>
      </c>
      <c r="C96" t="s">
        <v>998</v>
      </c>
      <c r="D96" t="s">
        <v>1283</v>
      </c>
      <c r="E96" t="s">
        <v>998</v>
      </c>
      <c r="F96" t="s">
        <v>1008</v>
      </c>
      <c r="G96">
        <v>2009</v>
      </c>
      <c r="H96" t="s">
        <v>1874</v>
      </c>
      <c r="I96" t="s">
        <v>393</v>
      </c>
      <c r="J96" t="s">
        <v>1098</v>
      </c>
      <c r="K96" t="s">
        <v>834</v>
      </c>
      <c r="L96">
        <v>680</v>
      </c>
      <c r="M96" t="s">
        <v>848</v>
      </c>
      <c r="N96" t="s">
        <v>393</v>
      </c>
      <c r="O96">
        <v>2006</v>
      </c>
      <c r="P96" t="s">
        <v>1875</v>
      </c>
      <c r="Q96" s="118">
        <v>1.6822083396039056</v>
      </c>
    </row>
    <row r="97" spans="1:17">
      <c r="A97" s="116" t="s">
        <v>1699</v>
      </c>
      <c r="B97" t="s">
        <v>1829</v>
      </c>
      <c r="C97" t="s">
        <v>998</v>
      </c>
      <c r="D97" t="s">
        <v>1016</v>
      </c>
      <c r="E97" t="s">
        <v>998</v>
      </c>
      <c r="F97" t="s">
        <v>1015</v>
      </c>
      <c r="G97">
        <v>2011</v>
      </c>
      <c r="H97" t="s">
        <v>1927</v>
      </c>
      <c r="I97" t="s">
        <v>349</v>
      </c>
      <c r="J97" t="s">
        <v>1108</v>
      </c>
      <c r="K97" t="s">
        <v>834</v>
      </c>
      <c r="L97">
        <v>0.9</v>
      </c>
      <c r="M97" t="s">
        <v>840</v>
      </c>
      <c r="N97" t="s">
        <v>572</v>
      </c>
      <c r="O97">
        <v>2006</v>
      </c>
      <c r="P97" t="s">
        <v>1850</v>
      </c>
      <c r="Q97" s="118">
        <v>1.7242048840861439</v>
      </c>
    </row>
    <row r="98" spans="1:17">
      <c r="A98" s="115" t="s">
        <v>1736</v>
      </c>
      <c r="B98" t="s">
        <v>832</v>
      </c>
      <c r="C98" t="s">
        <v>998</v>
      </c>
      <c r="D98" t="s">
        <v>868</v>
      </c>
      <c r="E98" t="s">
        <v>998</v>
      </c>
      <c r="F98" t="s">
        <v>1076</v>
      </c>
      <c r="G98">
        <v>2011</v>
      </c>
      <c r="H98" t="s">
        <v>1859</v>
      </c>
      <c r="I98" t="s">
        <v>545</v>
      </c>
      <c r="J98" t="s">
        <v>1242</v>
      </c>
      <c r="K98" t="s">
        <v>834</v>
      </c>
      <c r="L98">
        <v>1.29</v>
      </c>
      <c r="M98" t="s">
        <v>848</v>
      </c>
      <c r="N98" t="s">
        <v>572</v>
      </c>
      <c r="O98">
        <v>2011</v>
      </c>
      <c r="P98" t="s">
        <v>1860</v>
      </c>
      <c r="Q98" s="118">
        <v>1.7584178810358913</v>
      </c>
    </row>
    <row r="99" spans="1:17">
      <c r="A99" s="116" t="s">
        <v>1691</v>
      </c>
      <c r="B99" t="s">
        <v>1829</v>
      </c>
      <c r="C99" t="s">
        <v>998</v>
      </c>
      <c r="D99" t="s">
        <v>1016</v>
      </c>
      <c r="E99" t="s">
        <v>998</v>
      </c>
      <c r="F99" t="s">
        <v>1015</v>
      </c>
      <c r="G99">
        <v>2011</v>
      </c>
      <c r="H99" t="s">
        <v>1927</v>
      </c>
      <c r="I99" t="s">
        <v>524</v>
      </c>
      <c r="J99" t="s">
        <v>1102</v>
      </c>
      <c r="K99" t="s">
        <v>834</v>
      </c>
      <c r="L99">
        <v>1.1299999999999999</v>
      </c>
      <c r="M99" t="s">
        <v>840</v>
      </c>
      <c r="N99" t="s">
        <v>572</v>
      </c>
      <c r="O99">
        <v>2006</v>
      </c>
      <c r="P99" t="s">
        <v>1850</v>
      </c>
      <c r="Q99" s="118">
        <v>1.7611280033229819</v>
      </c>
    </row>
    <row r="100" spans="1:17">
      <c r="A100" s="115" t="s">
        <v>1464</v>
      </c>
      <c r="B100" t="s">
        <v>1829</v>
      </c>
      <c r="C100" t="s">
        <v>998</v>
      </c>
      <c r="D100" t="s">
        <v>863</v>
      </c>
      <c r="E100" t="s">
        <v>998</v>
      </c>
      <c r="F100" t="s">
        <v>726</v>
      </c>
      <c r="G100">
        <v>2009</v>
      </c>
      <c r="H100" t="s">
        <v>1918</v>
      </c>
      <c r="I100" t="s">
        <v>217</v>
      </c>
      <c r="J100" t="s">
        <v>861</v>
      </c>
      <c r="K100" t="s">
        <v>834</v>
      </c>
      <c r="L100">
        <v>1.42</v>
      </c>
      <c r="M100" t="s">
        <v>837</v>
      </c>
      <c r="N100" t="s">
        <v>572</v>
      </c>
      <c r="O100">
        <v>2006</v>
      </c>
      <c r="P100" t="s">
        <v>1850</v>
      </c>
      <c r="Q100" s="118">
        <v>1.7849655574837175</v>
      </c>
    </row>
    <row r="101" spans="1:17">
      <c r="A101" s="116" t="s">
        <v>1693</v>
      </c>
      <c r="B101" t="s">
        <v>1829</v>
      </c>
      <c r="C101" t="s">
        <v>998</v>
      </c>
      <c r="D101" t="s">
        <v>1016</v>
      </c>
      <c r="E101" t="s">
        <v>998</v>
      </c>
      <c r="F101" t="s">
        <v>1015</v>
      </c>
      <c r="G101">
        <v>2011</v>
      </c>
      <c r="H101" t="s">
        <v>1927</v>
      </c>
      <c r="I101" t="s">
        <v>524</v>
      </c>
      <c r="J101" t="s">
        <v>1103</v>
      </c>
      <c r="K101" t="s">
        <v>834</v>
      </c>
      <c r="L101">
        <v>1.17</v>
      </c>
      <c r="M101" t="s">
        <v>840</v>
      </c>
      <c r="N101" t="s">
        <v>572</v>
      </c>
      <c r="O101">
        <v>2006</v>
      </c>
      <c r="P101" t="s">
        <v>1850</v>
      </c>
      <c r="Q101" s="118">
        <v>1.8234688175999016</v>
      </c>
    </row>
    <row r="102" spans="1:17">
      <c r="A102" s="115" t="s">
        <v>1362</v>
      </c>
      <c r="B102" t="s">
        <v>1829</v>
      </c>
      <c r="C102" t="s">
        <v>998</v>
      </c>
      <c r="D102" t="s">
        <v>1016</v>
      </c>
      <c r="E102" t="s">
        <v>998</v>
      </c>
      <c r="F102" t="s">
        <v>740</v>
      </c>
      <c r="G102">
        <v>2008</v>
      </c>
      <c r="H102" t="s">
        <v>1925</v>
      </c>
      <c r="I102" t="s">
        <v>500</v>
      </c>
      <c r="J102" t="s">
        <v>892</v>
      </c>
      <c r="K102" t="s">
        <v>834</v>
      </c>
      <c r="L102">
        <v>75.67</v>
      </c>
      <c r="M102" t="s">
        <v>849</v>
      </c>
      <c r="N102" t="s">
        <v>500</v>
      </c>
      <c r="O102">
        <v>2001</v>
      </c>
      <c r="P102" t="s">
        <v>1926</v>
      </c>
      <c r="Q102" s="118">
        <v>1.8656103191943081</v>
      </c>
    </row>
    <row r="103" spans="1:17">
      <c r="A103" s="116" t="s">
        <v>1737</v>
      </c>
      <c r="B103" t="s">
        <v>1264</v>
      </c>
      <c r="C103" t="s">
        <v>998</v>
      </c>
      <c r="D103" t="s">
        <v>867</v>
      </c>
      <c r="E103" t="s">
        <v>998</v>
      </c>
      <c r="F103" t="s">
        <v>1076</v>
      </c>
      <c r="G103">
        <v>2011</v>
      </c>
      <c r="H103" t="s">
        <v>1859</v>
      </c>
      <c r="I103" t="s">
        <v>545</v>
      </c>
      <c r="J103" t="s">
        <v>1237</v>
      </c>
      <c r="K103" t="s">
        <v>834</v>
      </c>
      <c r="L103">
        <v>1.38</v>
      </c>
      <c r="M103" t="s">
        <v>848</v>
      </c>
      <c r="N103" t="s">
        <v>572</v>
      </c>
      <c r="O103">
        <v>2011</v>
      </c>
      <c r="P103" t="s">
        <v>1860</v>
      </c>
      <c r="Q103" s="118">
        <v>1.8810981983174648</v>
      </c>
    </row>
    <row r="104" spans="1:17">
      <c r="A104" s="115" t="s">
        <v>1742</v>
      </c>
      <c r="B104" t="s">
        <v>1264</v>
      </c>
      <c r="C104" t="s">
        <v>998</v>
      </c>
      <c r="D104" t="s">
        <v>1283</v>
      </c>
      <c r="E104" t="s">
        <v>998</v>
      </c>
      <c r="F104" t="s">
        <v>1076</v>
      </c>
      <c r="G104">
        <v>2011</v>
      </c>
      <c r="H104" t="s">
        <v>1859</v>
      </c>
      <c r="I104" t="s">
        <v>545</v>
      </c>
      <c r="J104" t="s">
        <v>1249</v>
      </c>
      <c r="K104" t="s">
        <v>834</v>
      </c>
      <c r="L104">
        <v>1.38</v>
      </c>
      <c r="M104" t="s">
        <v>848</v>
      </c>
      <c r="N104" t="s">
        <v>572</v>
      </c>
      <c r="O104">
        <v>2011</v>
      </c>
      <c r="P104" t="s">
        <v>1860</v>
      </c>
      <c r="Q104" s="118">
        <v>1.8810981983174648</v>
      </c>
    </row>
    <row r="105" spans="1:17">
      <c r="A105" s="115" t="s">
        <v>1748</v>
      </c>
      <c r="B105" t="s">
        <v>1264</v>
      </c>
      <c r="C105" t="s">
        <v>998</v>
      </c>
      <c r="D105" t="s">
        <v>868</v>
      </c>
      <c r="E105" t="s">
        <v>998</v>
      </c>
      <c r="F105" t="s">
        <v>1076</v>
      </c>
      <c r="G105">
        <v>2011</v>
      </c>
      <c r="H105" t="s">
        <v>1859</v>
      </c>
      <c r="I105" t="s">
        <v>545</v>
      </c>
      <c r="J105" t="s">
        <v>1243</v>
      </c>
      <c r="K105" t="s">
        <v>834</v>
      </c>
      <c r="L105">
        <v>1.38</v>
      </c>
      <c r="M105" t="s">
        <v>848</v>
      </c>
      <c r="N105" t="s">
        <v>572</v>
      </c>
      <c r="O105">
        <v>2011</v>
      </c>
      <c r="P105" t="s">
        <v>1860</v>
      </c>
      <c r="Q105" s="118">
        <v>1.8810981983174648</v>
      </c>
    </row>
    <row r="106" spans="1:17">
      <c r="A106" s="115" t="s">
        <v>1324</v>
      </c>
      <c r="B106" t="s">
        <v>1264</v>
      </c>
      <c r="C106" t="s">
        <v>998</v>
      </c>
      <c r="D106" t="s">
        <v>868</v>
      </c>
      <c r="E106" t="s">
        <v>868</v>
      </c>
      <c r="F106" t="s">
        <v>1008</v>
      </c>
      <c r="G106">
        <v>2009</v>
      </c>
      <c r="H106" t="s">
        <v>1874</v>
      </c>
      <c r="I106" t="s">
        <v>393</v>
      </c>
      <c r="J106" t="s">
        <v>1306</v>
      </c>
      <c r="K106" t="s">
        <v>834</v>
      </c>
      <c r="L106">
        <v>761</v>
      </c>
      <c r="M106" t="s">
        <v>848</v>
      </c>
      <c r="N106" t="s">
        <v>393</v>
      </c>
      <c r="O106">
        <v>2006</v>
      </c>
      <c r="P106" t="s">
        <v>1875</v>
      </c>
      <c r="Q106" s="118">
        <v>1.8825890388802531</v>
      </c>
    </row>
    <row r="107" spans="1:17">
      <c r="A107" s="116" t="s">
        <v>1435</v>
      </c>
      <c r="B107" t="s">
        <v>1829</v>
      </c>
      <c r="C107" t="s">
        <v>998</v>
      </c>
      <c r="D107" t="s">
        <v>863</v>
      </c>
      <c r="E107" t="s">
        <v>998</v>
      </c>
      <c r="F107" t="s">
        <v>725</v>
      </c>
      <c r="G107">
        <v>2010</v>
      </c>
      <c r="H107" t="s">
        <v>1911</v>
      </c>
      <c r="I107" t="s">
        <v>545</v>
      </c>
      <c r="J107" t="s">
        <v>859</v>
      </c>
      <c r="K107" t="s">
        <v>851</v>
      </c>
      <c r="L107">
        <v>1.46</v>
      </c>
      <c r="M107" t="s">
        <v>839</v>
      </c>
      <c r="N107" t="s">
        <v>572</v>
      </c>
      <c r="O107">
        <v>2007</v>
      </c>
      <c r="P107" t="s">
        <v>1863</v>
      </c>
      <c r="Q107" s="118">
        <v>1.9001557989793483</v>
      </c>
    </row>
    <row r="108" spans="1:17">
      <c r="A108" s="116" t="s">
        <v>1583</v>
      </c>
      <c r="B108" t="s">
        <v>1829</v>
      </c>
      <c r="C108" t="s">
        <v>998</v>
      </c>
      <c r="D108" t="s">
        <v>863</v>
      </c>
      <c r="E108" t="s">
        <v>998</v>
      </c>
      <c r="F108" t="s">
        <v>980</v>
      </c>
      <c r="G108">
        <v>2009</v>
      </c>
      <c r="H108" t="s">
        <v>1922</v>
      </c>
      <c r="I108" t="s">
        <v>349</v>
      </c>
      <c r="J108" t="s">
        <v>987</v>
      </c>
      <c r="K108" t="s">
        <v>834</v>
      </c>
      <c r="L108">
        <v>1.31</v>
      </c>
      <c r="M108" t="s">
        <v>837</v>
      </c>
      <c r="N108" t="s">
        <v>572</v>
      </c>
      <c r="O108">
        <v>2008</v>
      </c>
      <c r="P108" t="s">
        <v>1868</v>
      </c>
      <c r="Q108" s="118">
        <v>1.9167210131428472</v>
      </c>
    </row>
    <row r="109" spans="1:17">
      <c r="A109" s="115" t="s">
        <v>1330</v>
      </c>
      <c r="B109" t="s">
        <v>1264</v>
      </c>
      <c r="C109" t="s">
        <v>998</v>
      </c>
      <c r="D109" t="s">
        <v>868</v>
      </c>
      <c r="E109" t="s">
        <v>998</v>
      </c>
      <c r="F109" t="s">
        <v>1011</v>
      </c>
      <c r="G109">
        <v>2008</v>
      </c>
      <c r="H109" t="s">
        <v>1876</v>
      </c>
      <c r="I109" t="s">
        <v>349</v>
      </c>
      <c r="J109" t="s">
        <v>1090</v>
      </c>
      <c r="K109" t="s">
        <v>834</v>
      </c>
      <c r="L109">
        <v>1.25</v>
      </c>
      <c r="M109" t="s">
        <v>848</v>
      </c>
      <c r="N109" t="s">
        <v>572</v>
      </c>
      <c r="O109">
        <v>2007</v>
      </c>
      <c r="P109" t="s">
        <v>1863</v>
      </c>
      <c r="Q109" s="118">
        <v>1.9535070529441221</v>
      </c>
    </row>
    <row r="110" spans="1:17">
      <c r="A110" s="115" t="s">
        <v>1376</v>
      </c>
      <c r="B110" t="s">
        <v>850</v>
      </c>
      <c r="C110" t="s">
        <v>998</v>
      </c>
      <c r="D110" t="s">
        <v>1309</v>
      </c>
      <c r="E110" t="s">
        <v>998</v>
      </c>
      <c r="F110" t="s">
        <v>723</v>
      </c>
      <c r="G110">
        <v>2010</v>
      </c>
      <c r="H110" t="s">
        <v>1887</v>
      </c>
      <c r="I110" t="s">
        <v>42</v>
      </c>
      <c r="J110" t="s">
        <v>855</v>
      </c>
      <c r="K110" t="s">
        <v>851</v>
      </c>
      <c r="L110">
        <v>1.86</v>
      </c>
      <c r="M110" t="s">
        <v>842</v>
      </c>
      <c r="N110" t="s">
        <v>572</v>
      </c>
      <c r="O110">
        <v>2008</v>
      </c>
      <c r="P110" t="s">
        <v>1868</v>
      </c>
      <c r="Q110" s="118">
        <v>2.000454140038769</v>
      </c>
    </row>
    <row r="111" spans="1:17">
      <c r="A111" s="116" t="s">
        <v>1581</v>
      </c>
      <c r="B111" t="s">
        <v>1829</v>
      </c>
      <c r="C111" t="s">
        <v>998</v>
      </c>
      <c r="D111" t="s">
        <v>863</v>
      </c>
      <c r="E111" t="s">
        <v>998</v>
      </c>
      <c r="F111" t="s">
        <v>980</v>
      </c>
      <c r="G111">
        <v>2009</v>
      </c>
      <c r="H111" t="s">
        <v>1922</v>
      </c>
      <c r="I111" t="s">
        <v>349</v>
      </c>
      <c r="J111" t="s">
        <v>986</v>
      </c>
      <c r="K111" t="s">
        <v>834</v>
      </c>
      <c r="L111">
        <v>1.37</v>
      </c>
      <c r="M111" t="s">
        <v>837</v>
      </c>
      <c r="N111" t="s">
        <v>572</v>
      </c>
      <c r="O111">
        <v>2008</v>
      </c>
      <c r="P111" t="s">
        <v>1868</v>
      </c>
      <c r="Q111" s="118">
        <v>2.0045097618364127</v>
      </c>
    </row>
    <row r="112" spans="1:17">
      <c r="A112" s="116" t="s">
        <v>1793</v>
      </c>
      <c r="B112" t="s">
        <v>950</v>
      </c>
      <c r="C112" t="s">
        <v>998</v>
      </c>
      <c r="D112" t="s">
        <v>1298</v>
      </c>
      <c r="E112" t="s">
        <v>998</v>
      </c>
      <c r="F112" t="s">
        <v>1029</v>
      </c>
      <c r="G112">
        <v>2012</v>
      </c>
      <c r="H112" t="s">
        <v>1946</v>
      </c>
      <c r="I112" t="s">
        <v>481</v>
      </c>
      <c r="J112" t="s">
        <v>1149</v>
      </c>
      <c r="K112" t="s">
        <v>834</v>
      </c>
      <c r="L112">
        <v>1.5840000000000001</v>
      </c>
      <c r="M112" t="s">
        <v>846</v>
      </c>
      <c r="N112" t="s">
        <v>572</v>
      </c>
      <c r="O112">
        <v>2009</v>
      </c>
      <c r="P112" t="s">
        <v>1852</v>
      </c>
      <c r="Q112" s="118">
        <v>2.0630902239207711</v>
      </c>
    </row>
    <row r="113" spans="1:17">
      <c r="A113" s="116" t="s">
        <v>1799</v>
      </c>
      <c r="B113" t="s">
        <v>950</v>
      </c>
      <c r="C113" t="s">
        <v>998</v>
      </c>
      <c r="D113" t="s">
        <v>1298</v>
      </c>
      <c r="E113" t="s">
        <v>998</v>
      </c>
      <c r="F113" t="s">
        <v>1029</v>
      </c>
      <c r="G113">
        <v>2012</v>
      </c>
      <c r="H113" t="s">
        <v>1946</v>
      </c>
      <c r="I113" t="s">
        <v>481</v>
      </c>
      <c r="J113" t="s">
        <v>1155</v>
      </c>
      <c r="K113" t="s">
        <v>834</v>
      </c>
      <c r="L113">
        <v>1.5840000000000001</v>
      </c>
      <c r="M113" t="s">
        <v>846</v>
      </c>
      <c r="N113" t="s">
        <v>572</v>
      </c>
      <c r="O113">
        <v>2009</v>
      </c>
      <c r="P113" t="s">
        <v>1852</v>
      </c>
      <c r="Q113" s="118">
        <v>2.0630902239207711</v>
      </c>
    </row>
    <row r="114" spans="1:17">
      <c r="A114" s="116" t="s">
        <v>1735</v>
      </c>
      <c r="B114" t="s">
        <v>832</v>
      </c>
      <c r="C114" t="s">
        <v>998</v>
      </c>
      <c r="D114" t="s">
        <v>867</v>
      </c>
      <c r="E114" t="s">
        <v>998</v>
      </c>
      <c r="F114" t="s">
        <v>1076</v>
      </c>
      <c r="G114">
        <v>2011</v>
      </c>
      <c r="H114" t="s">
        <v>1859</v>
      </c>
      <c r="I114" t="s">
        <v>545</v>
      </c>
      <c r="J114" t="s">
        <v>1236</v>
      </c>
      <c r="K114" t="s">
        <v>834</v>
      </c>
      <c r="L114">
        <v>1.53</v>
      </c>
      <c r="M114" t="s">
        <v>848</v>
      </c>
      <c r="N114" t="s">
        <v>572</v>
      </c>
      <c r="O114">
        <v>2011</v>
      </c>
      <c r="P114" t="s">
        <v>1860</v>
      </c>
      <c r="Q114" s="118">
        <v>2.0855653937867551</v>
      </c>
    </row>
    <row r="115" spans="1:17">
      <c r="A115" s="116" t="s">
        <v>1757</v>
      </c>
      <c r="B115" t="s">
        <v>950</v>
      </c>
      <c r="C115" t="s">
        <v>998</v>
      </c>
      <c r="D115" t="s">
        <v>1298</v>
      </c>
      <c r="E115" t="s">
        <v>998</v>
      </c>
      <c r="F115" t="s">
        <v>1080</v>
      </c>
      <c r="G115">
        <v>2013</v>
      </c>
      <c r="H115" t="s">
        <v>1862</v>
      </c>
      <c r="I115" t="s">
        <v>857</v>
      </c>
      <c r="J115" t="s">
        <v>1302</v>
      </c>
      <c r="K115" t="s">
        <v>834</v>
      </c>
      <c r="L115">
        <v>1.26</v>
      </c>
      <c r="M115" t="s">
        <v>846</v>
      </c>
      <c r="N115" t="s">
        <v>572</v>
      </c>
      <c r="O115">
        <v>2007</v>
      </c>
      <c r="P115" t="s">
        <v>1863</v>
      </c>
      <c r="Q115" s="118">
        <v>2.1201560330673201</v>
      </c>
    </row>
    <row r="116" spans="1:17">
      <c r="A116" s="115" t="s">
        <v>1790</v>
      </c>
      <c r="B116" t="s">
        <v>832</v>
      </c>
      <c r="C116" t="s">
        <v>998</v>
      </c>
      <c r="D116" t="s">
        <v>868</v>
      </c>
      <c r="E116" t="s">
        <v>998</v>
      </c>
      <c r="F116" t="s">
        <v>1026</v>
      </c>
      <c r="G116">
        <v>2012</v>
      </c>
      <c r="H116" t="s">
        <v>1867</v>
      </c>
      <c r="I116" t="s">
        <v>524</v>
      </c>
      <c r="J116" t="s">
        <v>1146</v>
      </c>
      <c r="K116" t="s">
        <v>834</v>
      </c>
      <c r="L116">
        <v>1.66</v>
      </c>
      <c r="M116" t="s">
        <v>848</v>
      </c>
      <c r="N116" t="s">
        <v>572</v>
      </c>
      <c r="O116">
        <v>2008</v>
      </c>
      <c r="P116" t="s">
        <v>1868</v>
      </c>
      <c r="Q116" s="118">
        <v>2.153804919930947</v>
      </c>
    </row>
    <row r="117" spans="1:17">
      <c r="A117" s="115" t="s">
        <v>1522</v>
      </c>
      <c r="B117" t="s">
        <v>1829</v>
      </c>
      <c r="C117" t="s">
        <v>998</v>
      </c>
      <c r="D117" t="s">
        <v>863</v>
      </c>
      <c r="E117" t="s">
        <v>998</v>
      </c>
      <c r="F117" t="s">
        <v>727</v>
      </c>
      <c r="G117">
        <v>2009</v>
      </c>
      <c r="H117" t="s">
        <v>1921</v>
      </c>
      <c r="I117" t="s">
        <v>244</v>
      </c>
      <c r="J117" t="s">
        <v>861</v>
      </c>
      <c r="K117" t="s">
        <v>834</v>
      </c>
      <c r="L117">
        <v>1.52</v>
      </c>
      <c r="M117" t="s">
        <v>837</v>
      </c>
      <c r="N117" t="s">
        <v>572</v>
      </c>
      <c r="O117">
        <v>2005</v>
      </c>
      <c r="P117" t="s">
        <v>1856</v>
      </c>
      <c r="Q117" s="118">
        <v>2.2120128583297953</v>
      </c>
    </row>
    <row r="118" spans="1:17">
      <c r="A118" s="116" t="s">
        <v>1563</v>
      </c>
      <c r="B118" t="s">
        <v>1829</v>
      </c>
      <c r="C118" t="s">
        <v>998</v>
      </c>
      <c r="D118" t="s">
        <v>863</v>
      </c>
      <c r="E118" t="s">
        <v>998</v>
      </c>
      <c r="F118" t="s">
        <v>980</v>
      </c>
      <c r="G118">
        <v>2009</v>
      </c>
      <c r="H118" t="s">
        <v>1922</v>
      </c>
      <c r="I118" t="s">
        <v>524</v>
      </c>
      <c r="J118" t="s">
        <v>983</v>
      </c>
      <c r="K118" t="s">
        <v>834</v>
      </c>
      <c r="L118">
        <v>1.43</v>
      </c>
      <c r="M118" t="s">
        <v>837</v>
      </c>
      <c r="N118" t="s">
        <v>572</v>
      </c>
      <c r="O118">
        <v>2006</v>
      </c>
      <c r="P118" t="s">
        <v>1850</v>
      </c>
      <c r="Q118" s="118">
        <v>2.2286841103998798</v>
      </c>
    </row>
    <row r="119" spans="1:17">
      <c r="A119" s="115" t="s">
        <v>1564</v>
      </c>
      <c r="B119" t="s">
        <v>1829</v>
      </c>
      <c r="C119" t="s">
        <v>998</v>
      </c>
      <c r="D119" t="s">
        <v>863</v>
      </c>
      <c r="E119" t="s">
        <v>998</v>
      </c>
      <c r="F119" t="s">
        <v>980</v>
      </c>
      <c r="G119">
        <v>2009</v>
      </c>
      <c r="H119" t="s">
        <v>1922</v>
      </c>
      <c r="I119" t="s">
        <v>524</v>
      </c>
      <c r="J119" t="s">
        <v>983</v>
      </c>
      <c r="K119" t="s">
        <v>851</v>
      </c>
      <c r="L119">
        <v>1.44</v>
      </c>
      <c r="M119" t="s">
        <v>837</v>
      </c>
      <c r="N119" t="s">
        <v>572</v>
      </c>
      <c r="O119">
        <v>2006</v>
      </c>
      <c r="P119" t="s">
        <v>1850</v>
      </c>
      <c r="Q119" s="118">
        <v>2.2442693139691099</v>
      </c>
    </row>
    <row r="120" spans="1:17">
      <c r="A120" s="116" t="s">
        <v>1733</v>
      </c>
      <c r="B120" t="s">
        <v>950</v>
      </c>
      <c r="C120" t="s">
        <v>998</v>
      </c>
      <c r="D120" t="s">
        <v>1298</v>
      </c>
      <c r="E120" t="s">
        <v>998</v>
      </c>
      <c r="F120" t="s">
        <v>1054</v>
      </c>
      <c r="G120">
        <v>2013</v>
      </c>
      <c r="H120" t="s">
        <v>1934</v>
      </c>
      <c r="I120" t="s">
        <v>524</v>
      </c>
      <c r="J120" t="s">
        <v>1232</v>
      </c>
      <c r="K120" t="s">
        <v>834</v>
      </c>
      <c r="L120">
        <v>1.75</v>
      </c>
      <c r="M120" t="s">
        <v>846</v>
      </c>
      <c r="N120" t="s">
        <v>572</v>
      </c>
      <c r="O120">
        <v>2009</v>
      </c>
      <c r="P120" t="s">
        <v>1852</v>
      </c>
      <c r="Q120" s="118">
        <v>2.2723671034222992</v>
      </c>
    </row>
    <row r="121" spans="1:17">
      <c r="A121" s="115" t="s">
        <v>1348</v>
      </c>
      <c r="B121" t="s">
        <v>1829</v>
      </c>
      <c r="C121" t="s">
        <v>998</v>
      </c>
      <c r="D121" t="s">
        <v>880</v>
      </c>
      <c r="E121" t="s">
        <v>998</v>
      </c>
      <c r="F121" t="s">
        <v>734</v>
      </c>
      <c r="G121">
        <v>2008</v>
      </c>
      <c r="H121" t="s">
        <v>1899</v>
      </c>
      <c r="I121" t="s">
        <v>210</v>
      </c>
      <c r="J121" t="s">
        <v>881</v>
      </c>
      <c r="K121" t="s">
        <v>834</v>
      </c>
      <c r="L121">
        <v>1.19</v>
      </c>
      <c r="M121" t="s">
        <v>840</v>
      </c>
      <c r="N121" t="s">
        <v>572</v>
      </c>
      <c r="O121">
        <v>2000</v>
      </c>
      <c r="P121" t="s">
        <v>1883</v>
      </c>
      <c r="Q121" s="118">
        <v>2.292143080788176</v>
      </c>
    </row>
    <row r="122" spans="1:17">
      <c r="A122" s="116" t="s">
        <v>1351</v>
      </c>
      <c r="B122" t="s">
        <v>850</v>
      </c>
      <c r="C122" t="s">
        <v>998</v>
      </c>
      <c r="D122" t="s">
        <v>1309</v>
      </c>
      <c r="E122" t="s">
        <v>998</v>
      </c>
      <c r="F122" t="s">
        <v>735</v>
      </c>
      <c r="G122">
        <v>2008</v>
      </c>
      <c r="H122" t="s">
        <v>1888</v>
      </c>
      <c r="I122" t="s">
        <v>349</v>
      </c>
      <c r="J122" t="s">
        <v>883</v>
      </c>
      <c r="K122" t="s">
        <v>834</v>
      </c>
      <c r="L122">
        <v>1.2</v>
      </c>
      <c r="M122" t="s">
        <v>842</v>
      </c>
      <c r="N122" t="s">
        <v>572</v>
      </c>
      <c r="O122">
        <v>2006</v>
      </c>
      <c r="P122" t="s">
        <v>1850</v>
      </c>
      <c r="Q122" s="118">
        <v>2.2989398454481913</v>
      </c>
    </row>
    <row r="123" spans="1:17">
      <c r="A123" s="116" t="s">
        <v>1361</v>
      </c>
      <c r="B123" t="s">
        <v>1829</v>
      </c>
      <c r="C123" t="s">
        <v>998</v>
      </c>
      <c r="D123" t="s">
        <v>1016</v>
      </c>
      <c r="E123" t="s">
        <v>998</v>
      </c>
      <c r="F123" t="s">
        <v>740</v>
      </c>
      <c r="G123">
        <v>2008</v>
      </c>
      <c r="H123" t="s">
        <v>1925</v>
      </c>
      <c r="I123" t="s">
        <v>500</v>
      </c>
      <c r="J123" t="s">
        <v>891</v>
      </c>
      <c r="K123" t="s">
        <v>834</v>
      </c>
      <c r="L123">
        <v>93.69</v>
      </c>
      <c r="M123" t="s">
        <v>849</v>
      </c>
      <c r="N123" t="s">
        <v>500</v>
      </c>
      <c r="O123">
        <v>2001</v>
      </c>
      <c r="P123" t="s">
        <v>1926</v>
      </c>
      <c r="Q123" s="118">
        <v>2.30988543419208</v>
      </c>
    </row>
    <row r="124" spans="1:17">
      <c r="A124" s="115" t="s">
        <v>1680</v>
      </c>
      <c r="B124" t="s">
        <v>950</v>
      </c>
      <c r="C124" t="s">
        <v>998</v>
      </c>
      <c r="D124" t="s">
        <v>1296</v>
      </c>
      <c r="E124" t="s">
        <v>998</v>
      </c>
      <c r="F124" t="s">
        <v>1052</v>
      </c>
      <c r="G124">
        <v>2014</v>
      </c>
      <c r="H124" t="s">
        <v>1933</v>
      </c>
      <c r="I124" t="s">
        <v>418</v>
      </c>
      <c r="J124" t="s">
        <v>1224</v>
      </c>
      <c r="K124" t="s">
        <v>834</v>
      </c>
      <c r="L124">
        <v>190.3</v>
      </c>
      <c r="M124" t="s">
        <v>846</v>
      </c>
      <c r="N124" t="s">
        <v>572</v>
      </c>
      <c r="O124">
        <v>2008</v>
      </c>
      <c r="P124" t="s">
        <v>1868</v>
      </c>
      <c r="Q124" s="118">
        <v>2.3872111353376404</v>
      </c>
    </row>
    <row r="125" spans="1:17">
      <c r="A125" s="115" t="s">
        <v>1326</v>
      </c>
      <c r="B125" t="s">
        <v>1264</v>
      </c>
      <c r="C125" t="s">
        <v>998</v>
      </c>
      <c r="D125" t="s">
        <v>868</v>
      </c>
      <c r="E125" t="s">
        <v>998</v>
      </c>
      <c r="F125" t="s">
        <v>1008</v>
      </c>
      <c r="G125">
        <v>2009</v>
      </c>
      <c r="H125" t="s">
        <v>1874</v>
      </c>
      <c r="I125" t="s">
        <v>393</v>
      </c>
      <c r="J125" t="s">
        <v>1308</v>
      </c>
      <c r="K125" t="s">
        <v>834</v>
      </c>
      <c r="L125">
        <v>975</v>
      </c>
      <c r="M125" t="s">
        <v>848</v>
      </c>
      <c r="N125" t="s">
        <v>393</v>
      </c>
      <c r="O125">
        <v>2006</v>
      </c>
      <c r="P125" t="s">
        <v>1875</v>
      </c>
      <c r="Q125" s="118">
        <v>2.4119898986967767</v>
      </c>
    </row>
    <row r="126" spans="1:17">
      <c r="A126" s="115" t="s">
        <v>1608</v>
      </c>
      <c r="B126" t="s">
        <v>1829</v>
      </c>
      <c r="C126" t="s">
        <v>998</v>
      </c>
      <c r="D126" t="s">
        <v>863</v>
      </c>
      <c r="E126" t="s">
        <v>998</v>
      </c>
      <c r="F126" t="s">
        <v>730</v>
      </c>
      <c r="G126">
        <v>2009</v>
      </c>
      <c r="H126" t="s">
        <v>1872</v>
      </c>
      <c r="I126" t="s">
        <v>280</v>
      </c>
      <c r="J126" t="s">
        <v>865</v>
      </c>
      <c r="K126" t="s">
        <v>851</v>
      </c>
      <c r="L126">
        <v>1.21</v>
      </c>
      <c r="M126" t="s">
        <v>839</v>
      </c>
      <c r="N126" t="s">
        <v>572</v>
      </c>
      <c r="O126">
        <v>2005</v>
      </c>
      <c r="P126" t="s">
        <v>1856</v>
      </c>
      <c r="Q126" s="118">
        <v>2.4399705018592814</v>
      </c>
    </row>
    <row r="127" spans="1:17">
      <c r="A127" s="116" t="s">
        <v>1385</v>
      </c>
      <c r="B127" t="s">
        <v>950</v>
      </c>
      <c r="C127" t="s">
        <v>998</v>
      </c>
      <c r="D127" t="s">
        <v>1298</v>
      </c>
      <c r="E127" t="s">
        <v>998</v>
      </c>
      <c r="F127" t="s">
        <v>742</v>
      </c>
      <c r="G127">
        <v>2008</v>
      </c>
      <c r="H127" t="s">
        <v>1937</v>
      </c>
      <c r="I127" t="s">
        <v>524</v>
      </c>
      <c r="J127" t="s">
        <v>895</v>
      </c>
      <c r="K127" t="s">
        <v>834</v>
      </c>
      <c r="L127">
        <v>1.63</v>
      </c>
      <c r="M127" t="s">
        <v>846</v>
      </c>
      <c r="N127" t="s">
        <v>572</v>
      </c>
      <c r="O127">
        <v>2003</v>
      </c>
      <c r="P127" t="s">
        <v>1896</v>
      </c>
      <c r="Q127" s="118">
        <v>2.4410326254800658</v>
      </c>
    </row>
    <row r="128" spans="1:17">
      <c r="A128" s="116" t="s">
        <v>1701</v>
      </c>
      <c r="B128" t="s">
        <v>1829</v>
      </c>
      <c r="C128" t="s">
        <v>998</v>
      </c>
      <c r="D128" t="s">
        <v>1016</v>
      </c>
      <c r="E128" t="s">
        <v>998</v>
      </c>
      <c r="F128" t="s">
        <v>1015</v>
      </c>
      <c r="G128">
        <v>2011</v>
      </c>
      <c r="H128" t="s">
        <v>1927</v>
      </c>
      <c r="I128" t="s">
        <v>349</v>
      </c>
      <c r="J128" t="s">
        <v>1109</v>
      </c>
      <c r="K128" t="s">
        <v>834</v>
      </c>
      <c r="L128">
        <v>1.33</v>
      </c>
      <c r="M128" t="s">
        <v>840</v>
      </c>
      <c r="N128" t="s">
        <v>572</v>
      </c>
      <c r="O128">
        <v>2006</v>
      </c>
      <c r="P128" t="s">
        <v>1850</v>
      </c>
      <c r="Q128" s="118">
        <v>2.5479916620384122</v>
      </c>
    </row>
    <row r="129" spans="1:17">
      <c r="A129" s="116" t="s">
        <v>1333</v>
      </c>
      <c r="B129" t="s">
        <v>850</v>
      </c>
      <c r="C129" t="s">
        <v>850</v>
      </c>
      <c r="D129" t="s">
        <v>1309</v>
      </c>
      <c r="E129" t="s">
        <v>1309</v>
      </c>
      <c r="F129" t="s">
        <v>1001</v>
      </c>
      <c r="G129">
        <v>2011</v>
      </c>
      <c r="H129" t="s">
        <v>1886</v>
      </c>
      <c r="I129" t="s">
        <v>294</v>
      </c>
      <c r="J129" t="s">
        <v>1087</v>
      </c>
      <c r="K129" t="s">
        <v>834</v>
      </c>
      <c r="L129">
        <v>2.97</v>
      </c>
      <c r="M129" t="s">
        <v>1294</v>
      </c>
      <c r="N129" t="s">
        <v>572</v>
      </c>
      <c r="O129">
        <v>2008</v>
      </c>
      <c r="P129" t="s">
        <v>1868</v>
      </c>
      <c r="Q129" s="118">
        <v>2.5755312137036737</v>
      </c>
    </row>
    <row r="130" spans="1:17">
      <c r="A130" s="115" t="s">
        <v>1702</v>
      </c>
      <c r="B130" t="s">
        <v>1829</v>
      </c>
      <c r="C130" t="s">
        <v>998</v>
      </c>
      <c r="D130" t="s">
        <v>1016</v>
      </c>
      <c r="E130" t="s">
        <v>998</v>
      </c>
      <c r="F130" t="s">
        <v>1015</v>
      </c>
      <c r="G130">
        <v>2011</v>
      </c>
      <c r="H130" t="s">
        <v>1927</v>
      </c>
      <c r="I130" t="s">
        <v>349</v>
      </c>
      <c r="J130" t="s">
        <v>1109</v>
      </c>
      <c r="K130" t="s">
        <v>851</v>
      </c>
      <c r="L130">
        <v>1.35</v>
      </c>
      <c r="M130" t="s">
        <v>840</v>
      </c>
      <c r="N130" t="s">
        <v>572</v>
      </c>
      <c r="O130">
        <v>2006</v>
      </c>
      <c r="P130" t="s">
        <v>1850</v>
      </c>
      <c r="Q130" s="118">
        <v>2.5863073261292158</v>
      </c>
    </row>
    <row r="131" spans="1:17">
      <c r="A131" s="116" t="s">
        <v>1495</v>
      </c>
      <c r="B131" t="s">
        <v>1829</v>
      </c>
      <c r="C131" t="s">
        <v>998</v>
      </c>
      <c r="D131" t="s">
        <v>863</v>
      </c>
      <c r="E131" t="s">
        <v>998</v>
      </c>
      <c r="F131" t="s">
        <v>760</v>
      </c>
      <c r="G131">
        <v>2007</v>
      </c>
      <c r="H131" t="s">
        <v>1919</v>
      </c>
      <c r="I131" t="s">
        <v>524</v>
      </c>
      <c r="J131" t="s">
        <v>934</v>
      </c>
      <c r="K131" t="s">
        <v>851</v>
      </c>
      <c r="L131">
        <v>1.79</v>
      </c>
      <c r="M131" t="s">
        <v>837</v>
      </c>
      <c r="N131" t="s">
        <v>572</v>
      </c>
      <c r="O131">
        <v>2005</v>
      </c>
      <c r="P131" t="s">
        <v>1856</v>
      </c>
      <c r="Q131" s="118">
        <v>2.642389069514369</v>
      </c>
    </row>
    <row r="132" spans="1:17">
      <c r="A132" s="116" t="s">
        <v>1677</v>
      </c>
      <c r="B132" t="s">
        <v>1829</v>
      </c>
      <c r="C132" t="s">
        <v>998</v>
      </c>
      <c r="D132" t="s">
        <v>863</v>
      </c>
      <c r="E132" t="s">
        <v>998</v>
      </c>
      <c r="F132" t="s">
        <v>1042</v>
      </c>
      <c r="G132">
        <v>2012</v>
      </c>
      <c r="H132" t="s">
        <v>1894</v>
      </c>
      <c r="I132" t="s">
        <v>545</v>
      </c>
      <c r="J132" t="s">
        <v>1262</v>
      </c>
      <c r="K132" t="s">
        <v>834</v>
      </c>
      <c r="L132">
        <v>1.71</v>
      </c>
      <c r="M132" t="s">
        <v>840</v>
      </c>
      <c r="N132" t="s">
        <v>572</v>
      </c>
      <c r="O132">
        <v>2005</v>
      </c>
      <c r="P132" t="s">
        <v>1856</v>
      </c>
      <c r="Q132" s="118">
        <v>2.6759195404413472</v>
      </c>
    </row>
    <row r="133" spans="1:17">
      <c r="A133" s="115" t="s">
        <v>1534</v>
      </c>
      <c r="B133" t="s">
        <v>1264</v>
      </c>
      <c r="C133" t="s">
        <v>998</v>
      </c>
      <c r="D133" t="s">
        <v>868</v>
      </c>
      <c r="E133" t="s">
        <v>998</v>
      </c>
      <c r="F133" t="s">
        <v>769</v>
      </c>
      <c r="G133">
        <v>2011</v>
      </c>
      <c r="H133" t="s">
        <v>1879</v>
      </c>
      <c r="I133" t="s">
        <v>280</v>
      </c>
      <c r="J133" t="s">
        <v>943</v>
      </c>
      <c r="K133" t="s">
        <v>834</v>
      </c>
      <c r="L133">
        <v>1.69</v>
      </c>
      <c r="M133" t="s">
        <v>848</v>
      </c>
      <c r="N133" t="s">
        <v>572</v>
      </c>
      <c r="O133">
        <v>2007</v>
      </c>
      <c r="P133" t="s">
        <v>1863</v>
      </c>
      <c r="Q133" s="118">
        <v>2.7794344247616358</v>
      </c>
    </row>
    <row r="134" spans="1:17">
      <c r="A134" s="115" t="s">
        <v>1494</v>
      </c>
      <c r="B134" t="s">
        <v>1829</v>
      </c>
      <c r="C134" t="s">
        <v>998</v>
      </c>
      <c r="D134" t="s">
        <v>863</v>
      </c>
      <c r="E134" t="s">
        <v>998</v>
      </c>
      <c r="F134" t="s">
        <v>760</v>
      </c>
      <c r="G134">
        <v>2007</v>
      </c>
      <c r="H134" t="s">
        <v>1919</v>
      </c>
      <c r="I134" t="s">
        <v>524</v>
      </c>
      <c r="J134" t="s">
        <v>934</v>
      </c>
      <c r="K134" t="s">
        <v>834</v>
      </c>
      <c r="L134">
        <v>1.89</v>
      </c>
      <c r="M134" t="s">
        <v>837</v>
      </c>
      <c r="N134" t="s">
        <v>572</v>
      </c>
      <c r="O134">
        <v>2005</v>
      </c>
      <c r="P134" t="s">
        <v>1856</v>
      </c>
      <c r="Q134" s="118">
        <v>2.7900085706045568</v>
      </c>
    </row>
    <row r="135" spans="1:17">
      <c r="A135" s="116" t="s">
        <v>1703</v>
      </c>
      <c r="B135" t="s">
        <v>1829</v>
      </c>
      <c r="C135" t="s">
        <v>998</v>
      </c>
      <c r="D135" t="s">
        <v>1016</v>
      </c>
      <c r="E135" t="s">
        <v>998</v>
      </c>
      <c r="F135" t="s">
        <v>1015</v>
      </c>
      <c r="G135">
        <v>2011</v>
      </c>
      <c r="H135" t="s">
        <v>1927</v>
      </c>
      <c r="I135" t="s">
        <v>349</v>
      </c>
      <c r="J135" t="s">
        <v>1110</v>
      </c>
      <c r="K135" t="s">
        <v>834</v>
      </c>
      <c r="L135">
        <v>1.48</v>
      </c>
      <c r="M135" t="s">
        <v>840</v>
      </c>
      <c r="N135" t="s">
        <v>572</v>
      </c>
      <c r="O135">
        <v>2006</v>
      </c>
      <c r="P135" t="s">
        <v>1850</v>
      </c>
      <c r="Q135" s="118">
        <v>2.8353591427194362</v>
      </c>
    </row>
    <row r="136" spans="1:17">
      <c r="A136" s="115" t="s">
        <v>1704</v>
      </c>
      <c r="B136" t="s">
        <v>1829</v>
      </c>
      <c r="C136" t="s">
        <v>998</v>
      </c>
      <c r="D136" t="s">
        <v>1016</v>
      </c>
      <c r="E136" t="s">
        <v>998</v>
      </c>
      <c r="F136" t="s">
        <v>1015</v>
      </c>
      <c r="G136">
        <v>2011</v>
      </c>
      <c r="H136" t="s">
        <v>1927</v>
      </c>
      <c r="I136" t="s">
        <v>349</v>
      </c>
      <c r="J136" t="s">
        <v>1110</v>
      </c>
      <c r="K136" t="s">
        <v>851</v>
      </c>
      <c r="L136">
        <v>1.5</v>
      </c>
      <c r="M136" t="s">
        <v>840</v>
      </c>
      <c r="N136" t="s">
        <v>572</v>
      </c>
      <c r="O136">
        <v>2006</v>
      </c>
      <c r="P136" t="s">
        <v>1850</v>
      </c>
      <c r="Q136" s="118">
        <v>2.8736748068102393</v>
      </c>
    </row>
    <row r="137" spans="1:17">
      <c r="A137" s="115" t="s">
        <v>1466</v>
      </c>
      <c r="B137" t="s">
        <v>1829</v>
      </c>
      <c r="C137" t="s">
        <v>998</v>
      </c>
      <c r="D137" t="s">
        <v>863</v>
      </c>
      <c r="E137" t="s">
        <v>998</v>
      </c>
      <c r="F137" t="s">
        <v>726</v>
      </c>
      <c r="G137">
        <v>2009</v>
      </c>
      <c r="H137" t="s">
        <v>1918</v>
      </c>
      <c r="I137" t="s">
        <v>217</v>
      </c>
      <c r="J137" t="s">
        <v>861</v>
      </c>
      <c r="K137" t="s">
        <v>834</v>
      </c>
      <c r="L137">
        <v>2.29</v>
      </c>
      <c r="M137" t="s">
        <v>837</v>
      </c>
      <c r="N137" t="s">
        <v>572</v>
      </c>
      <c r="O137">
        <v>2006</v>
      </c>
      <c r="P137" t="s">
        <v>1850</v>
      </c>
      <c r="Q137" s="118">
        <v>2.8785712159420518</v>
      </c>
    </row>
    <row r="138" spans="1:17">
      <c r="A138" s="115" t="s">
        <v>1582</v>
      </c>
      <c r="B138" t="s">
        <v>1829</v>
      </c>
      <c r="C138" t="s">
        <v>998</v>
      </c>
      <c r="D138" t="s">
        <v>863</v>
      </c>
      <c r="E138" t="s">
        <v>998</v>
      </c>
      <c r="F138" t="s">
        <v>980</v>
      </c>
      <c r="G138">
        <v>2009</v>
      </c>
      <c r="H138" t="s">
        <v>1922</v>
      </c>
      <c r="I138" t="s">
        <v>349</v>
      </c>
      <c r="J138" t="s">
        <v>986</v>
      </c>
      <c r="K138" t="s">
        <v>851</v>
      </c>
      <c r="L138">
        <v>1.97</v>
      </c>
      <c r="M138" t="s">
        <v>837</v>
      </c>
      <c r="N138" t="s">
        <v>572</v>
      </c>
      <c r="O138">
        <v>2008</v>
      </c>
      <c r="P138" t="s">
        <v>1868</v>
      </c>
      <c r="Q138" s="118">
        <v>2.8823972487720675</v>
      </c>
    </row>
    <row r="139" spans="1:17">
      <c r="A139" s="116" t="s">
        <v>1607</v>
      </c>
      <c r="B139" t="s">
        <v>1829</v>
      </c>
      <c r="C139" t="s">
        <v>998</v>
      </c>
      <c r="D139" t="s">
        <v>863</v>
      </c>
      <c r="E139" t="s">
        <v>998</v>
      </c>
      <c r="F139" t="s">
        <v>730</v>
      </c>
      <c r="G139">
        <v>2009</v>
      </c>
      <c r="H139" t="s">
        <v>1872</v>
      </c>
      <c r="I139" t="s">
        <v>280</v>
      </c>
      <c r="J139" t="s">
        <v>865</v>
      </c>
      <c r="K139" t="s">
        <v>834</v>
      </c>
      <c r="L139">
        <v>1.43</v>
      </c>
      <c r="M139" t="s">
        <v>839</v>
      </c>
      <c r="N139" t="s">
        <v>572</v>
      </c>
      <c r="O139">
        <v>2005</v>
      </c>
      <c r="P139" t="s">
        <v>1856</v>
      </c>
      <c r="Q139" s="118">
        <v>2.8836015021973327</v>
      </c>
    </row>
    <row r="140" spans="1:17">
      <c r="A140" s="116" t="s">
        <v>1373</v>
      </c>
      <c r="B140" t="s">
        <v>850</v>
      </c>
      <c r="C140" t="s">
        <v>998</v>
      </c>
      <c r="D140" t="s">
        <v>1309</v>
      </c>
      <c r="E140" t="s">
        <v>998</v>
      </c>
      <c r="F140" t="s">
        <v>723</v>
      </c>
      <c r="G140">
        <v>2010</v>
      </c>
      <c r="H140" t="s">
        <v>1887</v>
      </c>
      <c r="I140" t="s">
        <v>42</v>
      </c>
      <c r="J140" t="s">
        <v>854</v>
      </c>
      <c r="K140" t="s">
        <v>851</v>
      </c>
      <c r="L140">
        <v>2.69</v>
      </c>
      <c r="M140" t="s">
        <v>842</v>
      </c>
      <c r="N140" t="s">
        <v>572</v>
      </c>
      <c r="O140">
        <v>2008</v>
      </c>
      <c r="P140" t="s">
        <v>1868</v>
      </c>
      <c r="Q140" s="118">
        <v>2.8931299122066072</v>
      </c>
    </row>
    <row r="141" spans="1:17">
      <c r="A141" s="115" t="s">
        <v>1604</v>
      </c>
      <c r="B141" t="s">
        <v>1829</v>
      </c>
      <c r="C141" t="s">
        <v>998</v>
      </c>
      <c r="D141" t="s">
        <v>863</v>
      </c>
      <c r="E141" t="s">
        <v>998</v>
      </c>
      <c r="F141" t="s">
        <v>730</v>
      </c>
      <c r="G141">
        <v>2009</v>
      </c>
      <c r="H141" t="s">
        <v>1872</v>
      </c>
      <c r="I141" t="s">
        <v>280</v>
      </c>
      <c r="J141" t="s">
        <v>865</v>
      </c>
      <c r="K141" t="s">
        <v>851</v>
      </c>
      <c r="L141">
        <v>1.46</v>
      </c>
      <c r="M141" t="s">
        <v>837</v>
      </c>
      <c r="N141" t="s">
        <v>572</v>
      </c>
      <c r="O141">
        <v>2005</v>
      </c>
      <c r="P141" t="s">
        <v>1856</v>
      </c>
      <c r="Q141" s="118">
        <v>2.9440966386070668</v>
      </c>
    </row>
    <row r="142" spans="1:17">
      <c r="A142" s="115" t="s">
        <v>1384</v>
      </c>
      <c r="B142" t="s">
        <v>950</v>
      </c>
      <c r="C142" t="s">
        <v>998</v>
      </c>
      <c r="D142" t="s">
        <v>1298</v>
      </c>
      <c r="E142" t="s">
        <v>998</v>
      </c>
      <c r="F142" t="s">
        <v>742</v>
      </c>
      <c r="G142">
        <v>2008</v>
      </c>
      <c r="H142" t="s">
        <v>1937</v>
      </c>
      <c r="I142" t="s">
        <v>524</v>
      </c>
      <c r="J142" t="s">
        <v>897</v>
      </c>
      <c r="K142" t="s">
        <v>834</v>
      </c>
      <c r="L142">
        <v>1.97</v>
      </c>
      <c r="M142" t="s">
        <v>846</v>
      </c>
      <c r="N142" t="s">
        <v>572</v>
      </c>
      <c r="O142">
        <v>2003</v>
      </c>
      <c r="P142" t="s">
        <v>1896</v>
      </c>
      <c r="Q142" s="118">
        <v>2.9502050749667061</v>
      </c>
    </row>
    <row r="143" spans="1:17">
      <c r="A143" s="115" t="s">
        <v>1426</v>
      </c>
      <c r="B143" t="s">
        <v>1829</v>
      </c>
      <c r="C143" t="s">
        <v>998</v>
      </c>
      <c r="D143" t="s">
        <v>863</v>
      </c>
      <c r="E143" t="s">
        <v>998</v>
      </c>
      <c r="F143" t="s">
        <v>725</v>
      </c>
      <c r="G143">
        <v>2010</v>
      </c>
      <c r="H143" t="s">
        <v>1911</v>
      </c>
      <c r="I143" t="s">
        <v>545</v>
      </c>
      <c r="J143" t="s">
        <v>859</v>
      </c>
      <c r="K143" t="s">
        <v>851</v>
      </c>
      <c r="L143">
        <v>2.27</v>
      </c>
      <c r="M143" t="s">
        <v>837</v>
      </c>
      <c r="N143" t="s">
        <v>572</v>
      </c>
      <c r="O143">
        <v>2007</v>
      </c>
      <c r="P143" t="s">
        <v>1863</v>
      </c>
      <c r="Q143" s="118">
        <v>2.954351824440494</v>
      </c>
    </row>
    <row r="144" spans="1:17">
      <c r="A144" s="115" t="s">
        <v>1554</v>
      </c>
      <c r="B144" t="s">
        <v>1264</v>
      </c>
      <c r="C144" t="s">
        <v>998</v>
      </c>
      <c r="D144" t="s">
        <v>867</v>
      </c>
      <c r="E144" t="s">
        <v>998</v>
      </c>
      <c r="F144" t="s">
        <v>730</v>
      </c>
      <c r="G144">
        <v>2009</v>
      </c>
      <c r="H144" t="s">
        <v>1872</v>
      </c>
      <c r="I144" t="s">
        <v>524</v>
      </c>
      <c r="J144" t="s">
        <v>962</v>
      </c>
      <c r="K144" t="s">
        <v>834</v>
      </c>
      <c r="L144">
        <v>2.31</v>
      </c>
      <c r="M144" t="s">
        <v>848</v>
      </c>
      <c r="N144" t="s">
        <v>572</v>
      </c>
      <c r="O144">
        <v>2008</v>
      </c>
      <c r="P144" t="s">
        <v>1868</v>
      </c>
      <c r="Q144" s="118">
        <v>2.9971622680966794</v>
      </c>
    </row>
    <row r="145" spans="1:17">
      <c r="A145" s="115" t="s">
        <v>1334</v>
      </c>
      <c r="B145" t="s">
        <v>850</v>
      </c>
      <c r="C145" t="s">
        <v>998</v>
      </c>
      <c r="D145" t="s">
        <v>1309</v>
      </c>
      <c r="E145" t="s">
        <v>998</v>
      </c>
      <c r="F145" t="s">
        <v>1001</v>
      </c>
      <c r="G145">
        <v>2011</v>
      </c>
      <c r="H145" t="s">
        <v>1886</v>
      </c>
      <c r="I145" t="s">
        <v>294</v>
      </c>
      <c r="J145" t="s">
        <v>1087</v>
      </c>
      <c r="K145" t="s">
        <v>851</v>
      </c>
      <c r="L145">
        <v>3.47</v>
      </c>
      <c r="M145" t="s">
        <v>1294</v>
      </c>
      <c r="N145" t="s">
        <v>572</v>
      </c>
      <c r="O145">
        <v>2008</v>
      </c>
      <c r="P145" t="s">
        <v>1868</v>
      </c>
      <c r="Q145" s="118">
        <v>3.0091223271218004</v>
      </c>
    </row>
    <row r="146" spans="1:17">
      <c r="A146" s="115" t="s">
        <v>1584</v>
      </c>
      <c r="B146" t="s">
        <v>1829</v>
      </c>
      <c r="C146" t="s">
        <v>998</v>
      </c>
      <c r="D146" t="s">
        <v>863</v>
      </c>
      <c r="E146" t="s">
        <v>998</v>
      </c>
      <c r="F146" t="s">
        <v>980</v>
      </c>
      <c r="G146">
        <v>2009</v>
      </c>
      <c r="H146" t="s">
        <v>1922</v>
      </c>
      <c r="I146" t="s">
        <v>349</v>
      </c>
      <c r="J146" t="s">
        <v>987</v>
      </c>
      <c r="K146" t="s">
        <v>851</v>
      </c>
      <c r="L146">
        <v>2.06</v>
      </c>
      <c r="M146" t="s">
        <v>837</v>
      </c>
      <c r="N146" t="s">
        <v>572</v>
      </c>
      <c r="O146">
        <v>2008</v>
      </c>
      <c r="P146" t="s">
        <v>1868</v>
      </c>
      <c r="Q146" s="118">
        <v>3.0140803718124158</v>
      </c>
    </row>
    <row r="147" spans="1:17">
      <c r="A147" s="116" t="s">
        <v>1705</v>
      </c>
      <c r="B147" t="s">
        <v>1829</v>
      </c>
      <c r="C147" t="s">
        <v>998</v>
      </c>
      <c r="D147" t="s">
        <v>1016</v>
      </c>
      <c r="E147" t="s">
        <v>998</v>
      </c>
      <c r="F147" t="s">
        <v>1015</v>
      </c>
      <c r="G147">
        <v>2011</v>
      </c>
      <c r="H147" t="s">
        <v>1927</v>
      </c>
      <c r="I147" t="s">
        <v>349</v>
      </c>
      <c r="J147" t="s">
        <v>1111</v>
      </c>
      <c r="K147" t="s">
        <v>834</v>
      </c>
      <c r="L147">
        <v>1.58</v>
      </c>
      <c r="M147" t="s">
        <v>840</v>
      </c>
      <c r="N147" t="s">
        <v>572</v>
      </c>
      <c r="O147">
        <v>2006</v>
      </c>
      <c r="P147" t="s">
        <v>1850</v>
      </c>
      <c r="Q147" s="118">
        <v>3.0269374631734518</v>
      </c>
    </row>
    <row r="148" spans="1:17">
      <c r="A148" s="115" t="s">
        <v>1476</v>
      </c>
      <c r="B148" t="s">
        <v>1829</v>
      </c>
      <c r="C148" t="s">
        <v>998</v>
      </c>
      <c r="D148" t="s">
        <v>863</v>
      </c>
      <c r="E148" t="s">
        <v>998</v>
      </c>
      <c r="F148" t="s">
        <v>755</v>
      </c>
      <c r="G148">
        <v>2001</v>
      </c>
      <c r="H148" t="s">
        <v>1900</v>
      </c>
      <c r="I148" t="s">
        <v>526</v>
      </c>
      <c r="J148" t="s">
        <v>927</v>
      </c>
      <c r="K148" t="s">
        <v>834</v>
      </c>
      <c r="L148">
        <v>1.99</v>
      </c>
      <c r="M148" t="s">
        <v>837</v>
      </c>
      <c r="N148" t="s">
        <v>572</v>
      </c>
      <c r="O148">
        <v>1994</v>
      </c>
      <c r="P148" t="s">
        <v>1901</v>
      </c>
      <c r="Q148" s="118">
        <v>3.0433395108075429</v>
      </c>
    </row>
    <row r="149" spans="1:17">
      <c r="A149" s="116" t="s">
        <v>1681</v>
      </c>
      <c r="B149" t="s">
        <v>950</v>
      </c>
      <c r="C149" t="s">
        <v>998</v>
      </c>
      <c r="D149" t="s">
        <v>1296</v>
      </c>
      <c r="E149" t="s">
        <v>998</v>
      </c>
      <c r="F149" t="s">
        <v>1052</v>
      </c>
      <c r="G149">
        <v>2014</v>
      </c>
      <c r="H149" t="s">
        <v>1933</v>
      </c>
      <c r="I149" t="s">
        <v>418</v>
      </c>
      <c r="J149" t="s">
        <v>1225</v>
      </c>
      <c r="K149" t="s">
        <v>834</v>
      </c>
      <c r="L149">
        <v>243.1</v>
      </c>
      <c r="M149" t="s">
        <v>846</v>
      </c>
      <c r="N149" t="s">
        <v>572</v>
      </c>
      <c r="O149">
        <v>2008</v>
      </c>
      <c r="P149" t="s">
        <v>1868</v>
      </c>
      <c r="Q149" s="118">
        <v>3.0495587335816094</v>
      </c>
    </row>
    <row r="150" spans="1:17">
      <c r="A150" s="116" t="s">
        <v>1437</v>
      </c>
      <c r="B150" t="s">
        <v>1829</v>
      </c>
      <c r="C150" t="s">
        <v>998</v>
      </c>
      <c r="D150" t="s">
        <v>863</v>
      </c>
      <c r="E150" t="s">
        <v>998</v>
      </c>
      <c r="F150" t="s">
        <v>748</v>
      </c>
      <c r="G150">
        <v>2004</v>
      </c>
      <c r="H150" t="s">
        <v>1912</v>
      </c>
      <c r="I150" t="s">
        <v>37</v>
      </c>
      <c r="J150" t="s">
        <v>912</v>
      </c>
      <c r="K150" t="s">
        <v>834</v>
      </c>
      <c r="L150">
        <v>1.55</v>
      </c>
      <c r="M150" t="s">
        <v>840</v>
      </c>
      <c r="N150" t="s">
        <v>572</v>
      </c>
      <c r="O150">
        <v>1997</v>
      </c>
      <c r="P150" t="s">
        <v>1913</v>
      </c>
      <c r="Q150" s="118">
        <v>3.0570735563710083</v>
      </c>
    </row>
    <row r="151" spans="1:17">
      <c r="A151" s="115" t="s">
        <v>1706</v>
      </c>
      <c r="B151" t="s">
        <v>1829</v>
      </c>
      <c r="C151" t="s">
        <v>998</v>
      </c>
      <c r="D151" t="s">
        <v>1016</v>
      </c>
      <c r="E151" t="s">
        <v>998</v>
      </c>
      <c r="F151" t="s">
        <v>1015</v>
      </c>
      <c r="G151">
        <v>2011</v>
      </c>
      <c r="H151" t="s">
        <v>1927</v>
      </c>
      <c r="I151" t="s">
        <v>349</v>
      </c>
      <c r="J151" t="s">
        <v>1111</v>
      </c>
      <c r="K151" t="s">
        <v>851</v>
      </c>
      <c r="L151">
        <v>1.61</v>
      </c>
      <c r="M151" t="s">
        <v>840</v>
      </c>
      <c r="N151" t="s">
        <v>572</v>
      </c>
      <c r="O151">
        <v>2006</v>
      </c>
      <c r="P151" t="s">
        <v>1850</v>
      </c>
      <c r="Q151" s="118">
        <v>3.0844109593096571</v>
      </c>
    </row>
    <row r="152" spans="1:17">
      <c r="A152" s="115" t="s">
        <v>1456</v>
      </c>
      <c r="B152" t="s">
        <v>1829</v>
      </c>
      <c r="C152" t="s">
        <v>998</v>
      </c>
      <c r="D152" t="s">
        <v>863</v>
      </c>
      <c r="E152" t="s">
        <v>998</v>
      </c>
      <c r="F152" t="s">
        <v>728</v>
      </c>
      <c r="G152">
        <v>2003</v>
      </c>
      <c r="H152" t="s">
        <v>1915</v>
      </c>
      <c r="I152" t="s">
        <v>524</v>
      </c>
      <c r="J152" t="s">
        <v>864</v>
      </c>
      <c r="K152" t="s">
        <v>851</v>
      </c>
      <c r="L152">
        <v>2.2999999999999998</v>
      </c>
      <c r="M152" t="s">
        <v>837</v>
      </c>
      <c r="N152" t="s">
        <v>572</v>
      </c>
      <c r="O152">
        <v>2000</v>
      </c>
      <c r="P152" t="s">
        <v>1883</v>
      </c>
      <c r="Q152" s="118">
        <v>3.1142095891557982</v>
      </c>
    </row>
    <row r="153" spans="1:17">
      <c r="A153" s="116" t="s">
        <v>1503</v>
      </c>
      <c r="B153" t="s">
        <v>1829</v>
      </c>
      <c r="C153" t="s">
        <v>998</v>
      </c>
      <c r="D153" t="s">
        <v>863</v>
      </c>
      <c r="E153" t="s">
        <v>998</v>
      </c>
      <c r="F153" t="s">
        <v>760</v>
      </c>
      <c r="G153">
        <v>2007</v>
      </c>
      <c r="H153" t="s">
        <v>1919</v>
      </c>
      <c r="I153" t="s">
        <v>524</v>
      </c>
      <c r="J153" t="s">
        <v>934</v>
      </c>
      <c r="K153" t="s">
        <v>851</v>
      </c>
      <c r="L153">
        <v>2.17</v>
      </c>
      <c r="M153" t="s">
        <v>839</v>
      </c>
      <c r="N153" t="s">
        <v>572</v>
      </c>
      <c r="O153">
        <v>2005</v>
      </c>
      <c r="P153" t="s">
        <v>1856</v>
      </c>
      <c r="Q153" s="118">
        <v>3.2033431736570841</v>
      </c>
    </row>
    <row r="154" spans="1:17">
      <c r="A154" s="116" t="s">
        <v>1325</v>
      </c>
      <c r="B154" t="s">
        <v>1264</v>
      </c>
      <c r="C154" t="s">
        <v>998</v>
      </c>
      <c r="D154" t="s">
        <v>868</v>
      </c>
      <c r="E154" t="s">
        <v>998</v>
      </c>
      <c r="F154" t="s">
        <v>1008</v>
      </c>
      <c r="G154">
        <v>2009</v>
      </c>
      <c r="H154" t="s">
        <v>1874</v>
      </c>
      <c r="I154" t="s">
        <v>393</v>
      </c>
      <c r="J154" t="s">
        <v>1307</v>
      </c>
      <c r="K154" t="s">
        <v>834</v>
      </c>
      <c r="L154">
        <v>1301</v>
      </c>
      <c r="M154" t="s">
        <v>848</v>
      </c>
      <c r="N154" t="s">
        <v>393</v>
      </c>
      <c r="O154">
        <v>2006</v>
      </c>
      <c r="P154" t="s">
        <v>1875</v>
      </c>
      <c r="Q154" s="118">
        <v>3.2184603673892371</v>
      </c>
    </row>
    <row r="155" spans="1:17">
      <c r="A155" s="116" t="s">
        <v>1789</v>
      </c>
      <c r="B155" t="s">
        <v>832</v>
      </c>
      <c r="C155" t="s">
        <v>998</v>
      </c>
      <c r="D155" t="s">
        <v>868</v>
      </c>
      <c r="E155" t="s">
        <v>998</v>
      </c>
      <c r="F155" t="s">
        <v>1026</v>
      </c>
      <c r="G155">
        <v>2012</v>
      </c>
      <c r="H155" t="s">
        <v>1867</v>
      </c>
      <c r="I155" t="s">
        <v>475</v>
      </c>
      <c r="J155" t="s">
        <v>1145</v>
      </c>
      <c r="K155" t="s">
        <v>834</v>
      </c>
      <c r="L155">
        <v>3.37</v>
      </c>
      <c r="M155" t="s">
        <v>848</v>
      </c>
      <c r="N155" t="s">
        <v>572</v>
      </c>
      <c r="O155">
        <v>2008</v>
      </c>
      <c r="P155" t="s">
        <v>1868</v>
      </c>
      <c r="Q155" s="118">
        <v>3.2842884590084616</v>
      </c>
    </row>
    <row r="156" spans="1:17">
      <c r="A156" s="115" t="s">
        <v>1758</v>
      </c>
      <c r="B156" t="s">
        <v>950</v>
      </c>
      <c r="C156" t="s">
        <v>998</v>
      </c>
      <c r="D156" t="s">
        <v>1298</v>
      </c>
      <c r="E156" t="s">
        <v>998</v>
      </c>
      <c r="F156" t="s">
        <v>1080</v>
      </c>
      <c r="G156">
        <v>2013</v>
      </c>
      <c r="H156" t="s">
        <v>1862</v>
      </c>
      <c r="I156" t="s">
        <v>857</v>
      </c>
      <c r="J156" t="s">
        <v>1303</v>
      </c>
      <c r="K156" t="s">
        <v>834</v>
      </c>
      <c r="L156">
        <v>1.96</v>
      </c>
      <c r="M156" t="s">
        <v>846</v>
      </c>
      <c r="N156" t="s">
        <v>572</v>
      </c>
      <c r="O156">
        <v>2007</v>
      </c>
      <c r="P156" t="s">
        <v>1863</v>
      </c>
      <c r="Q156" s="118">
        <v>3.2980204958824979</v>
      </c>
    </row>
    <row r="157" spans="1:17">
      <c r="A157" s="115" t="s">
        <v>1322</v>
      </c>
      <c r="B157" t="s">
        <v>1264</v>
      </c>
      <c r="C157" t="s">
        <v>998</v>
      </c>
      <c r="D157" t="s">
        <v>1283</v>
      </c>
      <c r="E157" t="s">
        <v>998</v>
      </c>
      <c r="F157" t="s">
        <v>1008</v>
      </c>
      <c r="G157">
        <v>2009</v>
      </c>
      <c r="H157" t="s">
        <v>1874</v>
      </c>
      <c r="I157" t="s">
        <v>393</v>
      </c>
      <c r="J157" t="s">
        <v>1099</v>
      </c>
      <c r="K157" t="s">
        <v>834</v>
      </c>
      <c r="L157">
        <v>1360</v>
      </c>
      <c r="M157" t="s">
        <v>848</v>
      </c>
      <c r="N157" t="s">
        <v>393</v>
      </c>
      <c r="O157">
        <v>2006</v>
      </c>
      <c r="P157" t="s">
        <v>1875</v>
      </c>
      <c r="Q157" s="118">
        <v>3.3644166792078112</v>
      </c>
    </row>
    <row r="158" spans="1:17">
      <c r="A158" s="115" t="s">
        <v>1350</v>
      </c>
      <c r="B158" t="s">
        <v>1829</v>
      </c>
      <c r="C158" t="s">
        <v>998</v>
      </c>
      <c r="D158" t="s">
        <v>863</v>
      </c>
      <c r="E158" t="s">
        <v>998</v>
      </c>
      <c r="F158" t="s">
        <v>730</v>
      </c>
      <c r="G158">
        <v>2008</v>
      </c>
      <c r="H158" t="s">
        <v>1904</v>
      </c>
      <c r="I158" t="s">
        <v>387</v>
      </c>
      <c r="J158" t="s">
        <v>882</v>
      </c>
      <c r="K158" t="s">
        <v>851</v>
      </c>
      <c r="L158">
        <v>3.04</v>
      </c>
      <c r="M158" t="s">
        <v>839</v>
      </c>
      <c r="N158" t="s">
        <v>572</v>
      </c>
      <c r="O158">
        <v>2005</v>
      </c>
      <c r="P158" t="s">
        <v>1856</v>
      </c>
      <c r="Q158" s="118">
        <v>3.3908431087110547</v>
      </c>
    </row>
    <row r="159" spans="1:17">
      <c r="A159" s="116" t="s">
        <v>1575</v>
      </c>
      <c r="B159" t="s">
        <v>1829</v>
      </c>
      <c r="C159" t="s">
        <v>998</v>
      </c>
      <c r="D159" t="s">
        <v>863</v>
      </c>
      <c r="E159" t="s">
        <v>998</v>
      </c>
      <c r="F159" t="s">
        <v>980</v>
      </c>
      <c r="G159">
        <v>2009</v>
      </c>
      <c r="H159" t="s">
        <v>1922</v>
      </c>
      <c r="I159" t="s">
        <v>349</v>
      </c>
      <c r="J159" t="s">
        <v>986</v>
      </c>
      <c r="K159" t="s">
        <v>834</v>
      </c>
      <c r="L159">
        <v>2.21</v>
      </c>
      <c r="M159" t="s">
        <v>837</v>
      </c>
      <c r="N159" t="s">
        <v>572</v>
      </c>
      <c r="O159">
        <v>2007</v>
      </c>
      <c r="P159" t="s">
        <v>1863</v>
      </c>
      <c r="Q159" s="118">
        <v>3.4538004696052083</v>
      </c>
    </row>
    <row r="160" spans="1:17">
      <c r="A160" s="115" t="s">
        <v>1550</v>
      </c>
      <c r="B160" t="s">
        <v>850</v>
      </c>
      <c r="C160" t="s">
        <v>998</v>
      </c>
      <c r="D160" t="s">
        <v>1309</v>
      </c>
      <c r="E160" t="s">
        <v>998</v>
      </c>
      <c r="F160" t="s">
        <v>956</v>
      </c>
      <c r="G160">
        <v>2011</v>
      </c>
      <c r="H160" t="s">
        <v>1889</v>
      </c>
      <c r="I160" t="s">
        <v>42</v>
      </c>
      <c r="J160" t="s">
        <v>957</v>
      </c>
      <c r="K160" t="s">
        <v>834</v>
      </c>
      <c r="L160">
        <v>3.23</v>
      </c>
      <c r="M160" t="s">
        <v>842</v>
      </c>
      <c r="N160" t="s">
        <v>572</v>
      </c>
      <c r="O160">
        <v>2008</v>
      </c>
      <c r="P160" t="s">
        <v>1868</v>
      </c>
      <c r="Q160" s="118">
        <v>3.4739069206049593</v>
      </c>
    </row>
    <row r="161" spans="1:17">
      <c r="A161" s="115" t="s">
        <v>1410</v>
      </c>
      <c r="B161" t="s">
        <v>1829</v>
      </c>
      <c r="C161" t="s">
        <v>998</v>
      </c>
      <c r="D161" t="s">
        <v>863</v>
      </c>
      <c r="E161" t="s">
        <v>998</v>
      </c>
      <c r="F161" t="s">
        <v>746</v>
      </c>
      <c r="G161">
        <v>2005</v>
      </c>
      <c r="H161" t="s">
        <v>1908</v>
      </c>
      <c r="I161" t="s">
        <v>387</v>
      </c>
      <c r="J161" t="s">
        <v>882</v>
      </c>
      <c r="K161" t="s">
        <v>851</v>
      </c>
      <c r="L161">
        <v>2.63</v>
      </c>
      <c r="M161" t="s">
        <v>837</v>
      </c>
      <c r="N161" t="s">
        <v>572</v>
      </c>
      <c r="O161">
        <v>1999</v>
      </c>
      <c r="P161" t="s">
        <v>1909</v>
      </c>
      <c r="Q161" s="118">
        <v>3.5229663132852265</v>
      </c>
    </row>
    <row r="162" spans="1:17">
      <c r="A162" s="115" t="s">
        <v>1732</v>
      </c>
      <c r="B162" t="s">
        <v>950</v>
      </c>
      <c r="C162" t="s">
        <v>998</v>
      </c>
      <c r="D162" t="s">
        <v>1298</v>
      </c>
      <c r="E162" t="s">
        <v>998</v>
      </c>
      <c r="F162" t="s">
        <v>1054</v>
      </c>
      <c r="G162">
        <v>2013</v>
      </c>
      <c r="H162" t="s">
        <v>1934</v>
      </c>
      <c r="I162" t="s">
        <v>42</v>
      </c>
      <c r="J162" t="s">
        <v>1232</v>
      </c>
      <c r="K162" t="s">
        <v>834</v>
      </c>
      <c r="L162">
        <v>2.89</v>
      </c>
      <c r="M162" t="s">
        <v>846</v>
      </c>
      <c r="N162" t="s">
        <v>572</v>
      </c>
      <c r="O162">
        <v>2009</v>
      </c>
      <c r="P162" t="s">
        <v>1852</v>
      </c>
      <c r="Q162" s="118">
        <v>3.5524409297313646</v>
      </c>
    </row>
    <row r="163" spans="1:17">
      <c r="A163" s="115" t="s">
        <v>1682</v>
      </c>
      <c r="B163" t="s">
        <v>950</v>
      </c>
      <c r="C163" t="s">
        <v>998</v>
      </c>
      <c r="D163" t="s">
        <v>1296</v>
      </c>
      <c r="E163" t="s">
        <v>998</v>
      </c>
      <c r="F163" t="s">
        <v>1052</v>
      </c>
      <c r="G163">
        <v>2014</v>
      </c>
      <c r="H163" t="s">
        <v>1933</v>
      </c>
      <c r="I163" t="s">
        <v>418</v>
      </c>
      <c r="J163" t="s">
        <v>1228</v>
      </c>
      <c r="K163" t="s">
        <v>834</v>
      </c>
      <c r="L163">
        <v>283.8</v>
      </c>
      <c r="M163" t="s">
        <v>846</v>
      </c>
      <c r="N163" t="s">
        <v>572</v>
      </c>
      <c r="O163">
        <v>2008</v>
      </c>
      <c r="P163" t="s">
        <v>1868</v>
      </c>
      <c r="Q163" s="118">
        <v>3.5601183405613366</v>
      </c>
    </row>
    <row r="164" spans="1:17">
      <c r="A164" s="115" t="s">
        <v>1734</v>
      </c>
      <c r="B164" t="s">
        <v>950</v>
      </c>
      <c r="C164" t="s">
        <v>998</v>
      </c>
      <c r="D164" t="s">
        <v>1298</v>
      </c>
      <c r="E164" t="s">
        <v>998</v>
      </c>
      <c r="F164" t="s">
        <v>1054</v>
      </c>
      <c r="G164">
        <v>2013</v>
      </c>
      <c r="H164" t="s">
        <v>1934</v>
      </c>
      <c r="I164" t="s">
        <v>349</v>
      </c>
      <c r="J164" t="s">
        <v>1232</v>
      </c>
      <c r="K164" t="s">
        <v>834</v>
      </c>
      <c r="L164">
        <v>2.77</v>
      </c>
      <c r="M164" t="s">
        <v>846</v>
      </c>
      <c r="N164" t="s">
        <v>572</v>
      </c>
      <c r="O164">
        <v>2009</v>
      </c>
      <c r="P164" t="s">
        <v>1852</v>
      </c>
      <c r="Q164" s="118">
        <v>3.5899753204313325</v>
      </c>
    </row>
    <row r="165" spans="1:17">
      <c r="A165" s="115" t="s">
        <v>1352</v>
      </c>
      <c r="B165" t="s">
        <v>850</v>
      </c>
      <c r="C165" t="s">
        <v>998</v>
      </c>
      <c r="D165" t="s">
        <v>1309</v>
      </c>
      <c r="E165" t="s">
        <v>998</v>
      </c>
      <c r="F165" t="s">
        <v>735</v>
      </c>
      <c r="G165">
        <v>2008</v>
      </c>
      <c r="H165" t="s">
        <v>1888</v>
      </c>
      <c r="I165" t="s">
        <v>349</v>
      </c>
      <c r="J165" t="s">
        <v>883</v>
      </c>
      <c r="K165" t="s">
        <v>851</v>
      </c>
      <c r="L165">
        <v>1.88</v>
      </c>
      <c r="M165" t="s">
        <v>842</v>
      </c>
      <c r="N165" t="s">
        <v>572</v>
      </c>
      <c r="O165">
        <v>2006</v>
      </c>
      <c r="P165" t="s">
        <v>1850</v>
      </c>
      <c r="Q165" s="118">
        <v>3.6016724245354999</v>
      </c>
    </row>
    <row r="166" spans="1:17">
      <c r="A166" s="115" t="s">
        <v>1708</v>
      </c>
      <c r="B166" t="s">
        <v>1829</v>
      </c>
      <c r="C166" t="s">
        <v>998</v>
      </c>
      <c r="D166" t="s">
        <v>1016</v>
      </c>
      <c r="E166" t="s">
        <v>998</v>
      </c>
      <c r="F166" t="s">
        <v>1015</v>
      </c>
      <c r="G166">
        <v>2011</v>
      </c>
      <c r="H166" t="s">
        <v>1927</v>
      </c>
      <c r="I166" t="s">
        <v>349</v>
      </c>
      <c r="J166" t="s">
        <v>1112</v>
      </c>
      <c r="K166" t="s">
        <v>851</v>
      </c>
      <c r="L166">
        <v>1.88</v>
      </c>
      <c r="M166" t="s">
        <v>840</v>
      </c>
      <c r="N166" t="s">
        <v>572</v>
      </c>
      <c r="O166">
        <v>2006</v>
      </c>
      <c r="P166" t="s">
        <v>1850</v>
      </c>
      <c r="Q166" s="118">
        <v>3.6016724245354999</v>
      </c>
    </row>
    <row r="167" spans="1:17">
      <c r="A167" s="115" t="s">
        <v>1722</v>
      </c>
      <c r="B167" t="s">
        <v>1829</v>
      </c>
      <c r="C167" t="s">
        <v>998</v>
      </c>
      <c r="D167" t="s">
        <v>863</v>
      </c>
      <c r="E167" t="s">
        <v>998</v>
      </c>
      <c r="F167" t="s">
        <v>1069</v>
      </c>
      <c r="G167">
        <v>2013</v>
      </c>
      <c r="H167" t="s">
        <v>1923</v>
      </c>
      <c r="I167" t="s">
        <v>45</v>
      </c>
      <c r="J167" t="s">
        <v>1266</v>
      </c>
      <c r="K167" t="s">
        <v>834</v>
      </c>
      <c r="L167">
        <v>3.4</v>
      </c>
      <c r="M167" t="s">
        <v>840</v>
      </c>
      <c r="N167" t="s">
        <v>572</v>
      </c>
      <c r="O167">
        <v>2012</v>
      </c>
      <c r="P167" t="s">
        <v>1865</v>
      </c>
      <c r="Q167" s="118">
        <v>3.709203346671516</v>
      </c>
    </row>
    <row r="168" spans="1:17">
      <c r="A168" s="115" t="s">
        <v>1710</v>
      </c>
      <c r="B168" t="s">
        <v>1829</v>
      </c>
      <c r="C168" t="s">
        <v>998</v>
      </c>
      <c r="D168" t="s">
        <v>1016</v>
      </c>
      <c r="E168" t="s">
        <v>998</v>
      </c>
      <c r="F168" t="s">
        <v>1015</v>
      </c>
      <c r="G168">
        <v>2011</v>
      </c>
      <c r="H168" t="s">
        <v>1927</v>
      </c>
      <c r="I168" t="s">
        <v>349</v>
      </c>
      <c r="J168" t="s">
        <v>1113</v>
      </c>
      <c r="K168" t="s">
        <v>851</v>
      </c>
      <c r="L168">
        <v>1.94</v>
      </c>
      <c r="M168" t="s">
        <v>840</v>
      </c>
      <c r="N168" t="s">
        <v>572</v>
      </c>
      <c r="O168">
        <v>2006</v>
      </c>
      <c r="P168" t="s">
        <v>1850</v>
      </c>
      <c r="Q168" s="118">
        <v>3.7166194168079096</v>
      </c>
    </row>
    <row r="169" spans="1:17">
      <c r="A169" s="116" t="s">
        <v>1347</v>
      </c>
      <c r="B169" t="s">
        <v>1829</v>
      </c>
      <c r="C169" t="s">
        <v>1829</v>
      </c>
      <c r="D169" t="s">
        <v>880</v>
      </c>
      <c r="E169" t="s">
        <v>880</v>
      </c>
      <c r="F169" t="s">
        <v>734</v>
      </c>
      <c r="G169">
        <v>2008</v>
      </c>
      <c r="H169" t="s">
        <v>1899</v>
      </c>
      <c r="I169" t="s">
        <v>210</v>
      </c>
      <c r="J169" t="s">
        <v>881</v>
      </c>
      <c r="K169" t="s">
        <v>834</v>
      </c>
      <c r="L169">
        <v>1.94</v>
      </c>
      <c r="M169" t="s">
        <v>841</v>
      </c>
      <c r="N169" t="s">
        <v>572</v>
      </c>
      <c r="O169">
        <v>2000</v>
      </c>
      <c r="P169" t="s">
        <v>1883</v>
      </c>
      <c r="Q169" s="118">
        <v>3.7367710728815644</v>
      </c>
    </row>
    <row r="170" spans="1:17">
      <c r="A170" s="116" t="s">
        <v>1683</v>
      </c>
      <c r="B170" t="s">
        <v>950</v>
      </c>
      <c r="C170" t="s">
        <v>998</v>
      </c>
      <c r="D170" t="s">
        <v>1296</v>
      </c>
      <c r="E170" t="s">
        <v>998</v>
      </c>
      <c r="F170" t="s">
        <v>1052</v>
      </c>
      <c r="G170">
        <v>2014</v>
      </c>
      <c r="H170" t="s">
        <v>1933</v>
      </c>
      <c r="I170" t="s">
        <v>418</v>
      </c>
      <c r="J170" t="s">
        <v>1229</v>
      </c>
      <c r="K170" t="s">
        <v>834</v>
      </c>
      <c r="L170">
        <v>298.2</v>
      </c>
      <c r="M170" t="s">
        <v>846</v>
      </c>
      <c r="N170" t="s">
        <v>572</v>
      </c>
      <c r="O170">
        <v>2008</v>
      </c>
      <c r="P170" t="s">
        <v>1868</v>
      </c>
      <c r="Q170" s="118">
        <v>3.7407585946278732</v>
      </c>
    </row>
    <row r="171" spans="1:17">
      <c r="A171" s="116" t="s">
        <v>1349</v>
      </c>
      <c r="B171" t="s">
        <v>1829</v>
      </c>
      <c r="C171" t="s">
        <v>998</v>
      </c>
      <c r="D171" t="s">
        <v>863</v>
      </c>
      <c r="E171" t="s">
        <v>863</v>
      </c>
      <c r="F171" t="s">
        <v>730</v>
      </c>
      <c r="G171">
        <v>2008</v>
      </c>
      <c r="H171" t="s">
        <v>1904</v>
      </c>
      <c r="I171" t="s">
        <v>387</v>
      </c>
      <c r="J171" t="s">
        <v>882</v>
      </c>
      <c r="K171" t="s">
        <v>851</v>
      </c>
      <c r="L171">
        <v>3.36</v>
      </c>
      <c r="M171" t="s">
        <v>837</v>
      </c>
      <c r="N171" t="s">
        <v>572</v>
      </c>
      <c r="O171">
        <v>2005</v>
      </c>
      <c r="P171" t="s">
        <v>1856</v>
      </c>
      <c r="Q171" s="118">
        <v>3.7477739622595863</v>
      </c>
    </row>
    <row r="172" spans="1:17">
      <c r="A172" s="115" t="s">
        <v>1428</v>
      </c>
      <c r="B172" t="s">
        <v>1829</v>
      </c>
      <c r="C172" t="s">
        <v>998</v>
      </c>
      <c r="D172" t="s">
        <v>863</v>
      </c>
      <c r="E172" t="s">
        <v>998</v>
      </c>
      <c r="F172" t="s">
        <v>725</v>
      </c>
      <c r="G172">
        <v>2010</v>
      </c>
      <c r="H172" t="s">
        <v>1911</v>
      </c>
      <c r="I172" t="s">
        <v>545</v>
      </c>
      <c r="J172" t="s">
        <v>858</v>
      </c>
      <c r="K172" t="s">
        <v>851</v>
      </c>
      <c r="L172">
        <v>2.88</v>
      </c>
      <c r="M172" t="s">
        <v>837</v>
      </c>
      <c r="N172" t="s">
        <v>572</v>
      </c>
      <c r="O172">
        <v>2007</v>
      </c>
      <c r="P172" t="s">
        <v>1863</v>
      </c>
      <c r="Q172" s="118">
        <v>3.7482525349729614</v>
      </c>
    </row>
    <row r="173" spans="1:17">
      <c r="A173" s="115" t="s">
        <v>1548</v>
      </c>
      <c r="B173" t="s">
        <v>850</v>
      </c>
      <c r="C173" t="s">
        <v>998</v>
      </c>
      <c r="D173" t="s">
        <v>1309</v>
      </c>
      <c r="E173" t="s">
        <v>998</v>
      </c>
      <c r="F173" t="s">
        <v>956</v>
      </c>
      <c r="G173">
        <v>2011</v>
      </c>
      <c r="H173" t="s">
        <v>1889</v>
      </c>
      <c r="I173" t="s">
        <v>42</v>
      </c>
      <c r="J173" t="s">
        <v>959</v>
      </c>
      <c r="K173" t="s">
        <v>834</v>
      </c>
      <c r="L173">
        <v>3.51</v>
      </c>
      <c r="M173" t="s">
        <v>842</v>
      </c>
      <c r="N173" t="s">
        <v>572</v>
      </c>
      <c r="O173">
        <v>2008</v>
      </c>
      <c r="P173" t="s">
        <v>1868</v>
      </c>
      <c r="Q173" s="118">
        <v>3.7750505545892903</v>
      </c>
    </row>
    <row r="174" spans="1:17">
      <c r="A174" s="115" t="s">
        <v>1480</v>
      </c>
      <c r="B174" t="s">
        <v>850</v>
      </c>
      <c r="C174" t="s">
        <v>998</v>
      </c>
      <c r="D174" t="s">
        <v>1314</v>
      </c>
      <c r="E174" t="s">
        <v>998</v>
      </c>
      <c r="F174" t="s">
        <v>743</v>
      </c>
      <c r="G174">
        <v>2001</v>
      </c>
      <c r="H174" t="s">
        <v>1897</v>
      </c>
      <c r="I174" t="s">
        <v>154</v>
      </c>
      <c r="J174" t="s">
        <v>929</v>
      </c>
      <c r="K174" t="s">
        <v>834</v>
      </c>
      <c r="L174">
        <v>1.1299999999999999</v>
      </c>
      <c r="M174" t="s">
        <v>842</v>
      </c>
      <c r="N174" t="s">
        <v>572</v>
      </c>
      <c r="O174">
        <v>2000</v>
      </c>
      <c r="P174" t="s">
        <v>1883</v>
      </c>
      <c r="Q174" s="118">
        <v>3.7908688941330495</v>
      </c>
    </row>
    <row r="175" spans="1:17">
      <c r="A175" s="115" t="s">
        <v>1712</v>
      </c>
      <c r="B175" t="s">
        <v>1829</v>
      </c>
      <c r="C175" t="s">
        <v>998</v>
      </c>
      <c r="D175" t="s">
        <v>1016</v>
      </c>
      <c r="E175" t="s">
        <v>998</v>
      </c>
      <c r="F175" t="s">
        <v>1015</v>
      </c>
      <c r="G175">
        <v>2011</v>
      </c>
      <c r="H175" t="s">
        <v>1927</v>
      </c>
      <c r="I175" t="s">
        <v>349</v>
      </c>
      <c r="J175" t="s">
        <v>1114</v>
      </c>
      <c r="K175" t="s">
        <v>851</v>
      </c>
      <c r="L175">
        <v>1.98</v>
      </c>
      <c r="M175" t="s">
        <v>840</v>
      </c>
      <c r="N175" t="s">
        <v>572</v>
      </c>
      <c r="O175">
        <v>2006</v>
      </c>
      <c r="P175" t="s">
        <v>1850</v>
      </c>
      <c r="Q175" s="118">
        <v>3.7932507449895159</v>
      </c>
    </row>
    <row r="176" spans="1:17">
      <c r="A176" s="115" t="s">
        <v>1676</v>
      </c>
      <c r="B176" t="s">
        <v>850</v>
      </c>
      <c r="C176" t="s">
        <v>998</v>
      </c>
      <c r="D176" t="s">
        <v>1314</v>
      </c>
      <c r="E176" t="s">
        <v>998</v>
      </c>
      <c r="F176" t="s">
        <v>1042</v>
      </c>
      <c r="G176">
        <v>2012</v>
      </c>
      <c r="H176" t="s">
        <v>1894</v>
      </c>
      <c r="I176" t="s">
        <v>545</v>
      </c>
      <c r="J176" t="s">
        <v>1263</v>
      </c>
      <c r="K176" t="s">
        <v>834</v>
      </c>
      <c r="L176">
        <v>2.48</v>
      </c>
      <c r="M176" t="s">
        <v>843</v>
      </c>
      <c r="N176" t="s">
        <v>572</v>
      </c>
      <c r="O176">
        <v>2005</v>
      </c>
      <c r="P176" t="s">
        <v>1856</v>
      </c>
      <c r="Q176" s="118">
        <v>3.8808657662541179</v>
      </c>
    </row>
    <row r="177" spans="1:17">
      <c r="A177" s="115" t="s">
        <v>1502</v>
      </c>
      <c r="B177" t="s">
        <v>1829</v>
      </c>
      <c r="C177" t="s">
        <v>998</v>
      </c>
      <c r="D177" t="s">
        <v>863</v>
      </c>
      <c r="E177" t="s">
        <v>998</v>
      </c>
      <c r="F177" t="s">
        <v>760</v>
      </c>
      <c r="G177">
        <v>2007</v>
      </c>
      <c r="H177" t="s">
        <v>1919</v>
      </c>
      <c r="I177" t="s">
        <v>524</v>
      </c>
      <c r="J177" t="s">
        <v>934</v>
      </c>
      <c r="K177" t="s">
        <v>834</v>
      </c>
      <c r="L177">
        <v>2.65</v>
      </c>
      <c r="M177" t="s">
        <v>839</v>
      </c>
      <c r="N177" t="s">
        <v>572</v>
      </c>
      <c r="O177">
        <v>2005</v>
      </c>
      <c r="P177" t="s">
        <v>1856</v>
      </c>
      <c r="Q177" s="118">
        <v>3.9119167788899873</v>
      </c>
    </row>
    <row r="178" spans="1:17">
      <c r="A178" s="115" t="s">
        <v>1576</v>
      </c>
      <c r="B178" t="s">
        <v>1829</v>
      </c>
      <c r="C178" t="s">
        <v>998</v>
      </c>
      <c r="D178" t="s">
        <v>863</v>
      </c>
      <c r="E178" t="s">
        <v>998</v>
      </c>
      <c r="F178" t="s">
        <v>980</v>
      </c>
      <c r="G178">
        <v>2009</v>
      </c>
      <c r="H178" t="s">
        <v>1922</v>
      </c>
      <c r="I178" t="s">
        <v>349</v>
      </c>
      <c r="J178" t="s">
        <v>986</v>
      </c>
      <c r="K178" t="s">
        <v>851</v>
      </c>
      <c r="L178">
        <v>2.52</v>
      </c>
      <c r="M178" t="s">
        <v>837</v>
      </c>
      <c r="N178" t="s">
        <v>572</v>
      </c>
      <c r="O178">
        <v>2007</v>
      </c>
      <c r="P178" t="s">
        <v>1863</v>
      </c>
      <c r="Q178" s="118">
        <v>3.9382702187353509</v>
      </c>
    </row>
    <row r="179" spans="1:17">
      <c r="A179" s="116" t="s">
        <v>1707</v>
      </c>
      <c r="B179" t="s">
        <v>1829</v>
      </c>
      <c r="C179" t="s">
        <v>998</v>
      </c>
      <c r="D179" t="s">
        <v>1016</v>
      </c>
      <c r="E179" t="s">
        <v>998</v>
      </c>
      <c r="F179" t="s">
        <v>1015</v>
      </c>
      <c r="G179">
        <v>2011</v>
      </c>
      <c r="H179" t="s">
        <v>1927</v>
      </c>
      <c r="I179" t="s">
        <v>349</v>
      </c>
      <c r="J179" t="s">
        <v>1112</v>
      </c>
      <c r="K179" t="s">
        <v>834</v>
      </c>
      <c r="L179">
        <v>2.06</v>
      </c>
      <c r="M179" t="s">
        <v>840</v>
      </c>
      <c r="N179" t="s">
        <v>572</v>
      </c>
      <c r="O179">
        <v>2006</v>
      </c>
      <c r="P179" t="s">
        <v>1850</v>
      </c>
      <c r="Q179" s="118">
        <v>3.9465134013527288</v>
      </c>
    </row>
    <row r="180" spans="1:17">
      <c r="A180" s="116" t="s">
        <v>1475</v>
      </c>
      <c r="B180" t="s">
        <v>1829</v>
      </c>
      <c r="C180" t="s">
        <v>998</v>
      </c>
      <c r="D180" t="s">
        <v>880</v>
      </c>
      <c r="E180" t="s">
        <v>998</v>
      </c>
      <c r="F180" t="s">
        <v>755</v>
      </c>
      <c r="G180">
        <v>2001</v>
      </c>
      <c r="H180" t="s">
        <v>1900</v>
      </c>
      <c r="I180" t="s">
        <v>526</v>
      </c>
      <c r="J180" t="s">
        <v>970</v>
      </c>
      <c r="K180" t="s">
        <v>834</v>
      </c>
      <c r="L180">
        <v>2.63</v>
      </c>
      <c r="M180" t="s">
        <v>840</v>
      </c>
      <c r="N180" t="s">
        <v>572</v>
      </c>
      <c r="O180">
        <v>1994</v>
      </c>
      <c r="P180" t="s">
        <v>1901</v>
      </c>
      <c r="Q180" s="118">
        <v>4.0221019665446418</v>
      </c>
    </row>
    <row r="181" spans="1:17">
      <c r="A181" s="115" t="s">
        <v>1560</v>
      </c>
      <c r="B181" t="s">
        <v>1829</v>
      </c>
      <c r="C181" t="s">
        <v>998</v>
      </c>
      <c r="D181" t="s">
        <v>863</v>
      </c>
      <c r="E181" t="s">
        <v>998</v>
      </c>
      <c r="F181" t="s">
        <v>980</v>
      </c>
      <c r="G181">
        <v>2009</v>
      </c>
      <c r="H181" t="s">
        <v>1922</v>
      </c>
      <c r="I181" t="s">
        <v>545</v>
      </c>
      <c r="J181" t="s">
        <v>981</v>
      </c>
      <c r="K181" t="s">
        <v>851</v>
      </c>
      <c r="L181">
        <v>3.1</v>
      </c>
      <c r="M181" t="s">
        <v>837</v>
      </c>
      <c r="N181" t="s">
        <v>572</v>
      </c>
      <c r="O181">
        <v>2007</v>
      </c>
      <c r="P181" t="s">
        <v>1863</v>
      </c>
      <c r="Q181" s="118">
        <v>4.0345773813945067</v>
      </c>
    </row>
    <row r="182" spans="1:17">
      <c r="A182" s="116" t="s">
        <v>1709</v>
      </c>
      <c r="B182" t="s">
        <v>1829</v>
      </c>
      <c r="C182" t="s">
        <v>998</v>
      </c>
      <c r="D182" t="s">
        <v>1016</v>
      </c>
      <c r="E182" t="s">
        <v>998</v>
      </c>
      <c r="F182" t="s">
        <v>1015</v>
      </c>
      <c r="G182">
        <v>2011</v>
      </c>
      <c r="H182" t="s">
        <v>1927</v>
      </c>
      <c r="I182" t="s">
        <v>349</v>
      </c>
      <c r="J182" t="s">
        <v>1113</v>
      </c>
      <c r="K182" t="s">
        <v>834</v>
      </c>
      <c r="L182">
        <v>2.12</v>
      </c>
      <c r="M182" t="s">
        <v>840</v>
      </c>
      <c r="N182" t="s">
        <v>572</v>
      </c>
      <c r="O182">
        <v>2006</v>
      </c>
      <c r="P182" t="s">
        <v>1850</v>
      </c>
      <c r="Q182" s="118">
        <v>4.061460393625139</v>
      </c>
    </row>
    <row r="183" spans="1:17">
      <c r="A183" s="115" t="s">
        <v>1552</v>
      </c>
      <c r="B183" t="s">
        <v>850</v>
      </c>
      <c r="C183" t="s">
        <v>998</v>
      </c>
      <c r="D183" t="s">
        <v>1309</v>
      </c>
      <c r="E183" t="s">
        <v>998</v>
      </c>
      <c r="F183" t="s">
        <v>956</v>
      </c>
      <c r="G183">
        <v>2011</v>
      </c>
      <c r="H183" t="s">
        <v>1889</v>
      </c>
      <c r="I183" t="s">
        <v>42</v>
      </c>
      <c r="J183" t="s">
        <v>958</v>
      </c>
      <c r="K183" t="s">
        <v>834</v>
      </c>
      <c r="L183">
        <v>3.82</v>
      </c>
      <c r="M183" t="s">
        <v>842</v>
      </c>
      <c r="N183" t="s">
        <v>572</v>
      </c>
      <c r="O183">
        <v>2008</v>
      </c>
      <c r="P183" t="s">
        <v>1868</v>
      </c>
      <c r="Q183" s="118">
        <v>4.1084595779290849</v>
      </c>
    </row>
    <row r="184" spans="1:17">
      <c r="A184" s="115" t="s">
        <v>1796</v>
      </c>
      <c r="B184" t="s">
        <v>950</v>
      </c>
      <c r="C184" t="s">
        <v>998</v>
      </c>
      <c r="D184" t="s">
        <v>1298</v>
      </c>
      <c r="E184" t="s">
        <v>998</v>
      </c>
      <c r="F184" t="s">
        <v>1029</v>
      </c>
      <c r="G184">
        <v>2012</v>
      </c>
      <c r="H184" t="s">
        <v>1946</v>
      </c>
      <c r="I184" t="s">
        <v>481</v>
      </c>
      <c r="J184" t="s">
        <v>1152</v>
      </c>
      <c r="K184" t="s">
        <v>834</v>
      </c>
      <c r="L184">
        <v>3.1680000000000001</v>
      </c>
      <c r="M184" t="s">
        <v>846</v>
      </c>
      <c r="N184" t="s">
        <v>572</v>
      </c>
      <c r="O184">
        <v>2009</v>
      </c>
      <c r="P184" t="s">
        <v>1852</v>
      </c>
      <c r="Q184" s="118">
        <v>4.1261804478415423</v>
      </c>
    </row>
    <row r="185" spans="1:17">
      <c r="A185" s="116" t="s">
        <v>1711</v>
      </c>
      <c r="B185" t="s">
        <v>1829</v>
      </c>
      <c r="C185" t="s">
        <v>998</v>
      </c>
      <c r="D185" t="s">
        <v>1016</v>
      </c>
      <c r="E185" t="s">
        <v>998</v>
      </c>
      <c r="F185" t="s">
        <v>1015</v>
      </c>
      <c r="G185">
        <v>2011</v>
      </c>
      <c r="H185" t="s">
        <v>1927</v>
      </c>
      <c r="I185" t="s">
        <v>349</v>
      </c>
      <c r="J185" t="s">
        <v>1114</v>
      </c>
      <c r="K185" t="s">
        <v>834</v>
      </c>
      <c r="L185">
        <v>2.17</v>
      </c>
      <c r="M185" t="s">
        <v>840</v>
      </c>
      <c r="N185" t="s">
        <v>572</v>
      </c>
      <c r="O185">
        <v>2006</v>
      </c>
      <c r="P185" t="s">
        <v>1850</v>
      </c>
      <c r="Q185" s="118">
        <v>4.1572495538521457</v>
      </c>
    </row>
    <row r="186" spans="1:17">
      <c r="A186" s="115" t="s">
        <v>1562</v>
      </c>
      <c r="B186" t="s">
        <v>1829</v>
      </c>
      <c r="C186" t="s">
        <v>998</v>
      </c>
      <c r="D186" t="s">
        <v>863</v>
      </c>
      <c r="E186" t="s">
        <v>998</v>
      </c>
      <c r="F186" t="s">
        <v>980</v>
      </c>
      <c r="G186">
        <v>2009</v>
      </c>
      <c r="H186" t="s">
        <v>1922</v>
      </c>
      <c r="I186" t="s">
        <v>545</v>
      </c>
      <c r="J186" t="s">
        <v>982</v>
      </c>
      <c r="K186" t="s">
        <v>851</v>
      </c>
      <c r="L186">
        <v>3.23</v>
      </c>
      <c r="M186" t="s">
        <v>837</v>
      </c>
      <c r="N186" t="s">
        <v>572</v>
      </c>
      <c r="O186">
        <v>2009</v>
      </c>
      <c r="P186" t="s">
        <v>1852</v>
      </c>
      <c r="Q186" s="118">
        <v>4.1642993357276481</v>
      </c>
    </row>
    <row r="187" spans="1:17">
      <c r="A187" s="116" t="s">
        <v>1481</v>
      </c>
      <c r="B187" t="s">
        <v>850</v>
      </c>
      <c r="C187" t="s">
        <v>998</v>
      </c>
      <c r="D187" t="s">
        <v>1314</v>
      </c>
      <c r="E187" t="s">
        <v>998</v>
      </c>
      <c r="F187" t="s">
        <v>743</v>
      </c>
      <c r="G187">
        <v>2001</v>
      </c>
      <c r="H187" t="s">
        <v>1897</v>
      </c>
      <c r="I187" t="s">
        <v>154</v>
      </c>
      <c r="J187" t="s">
        <v>929</v>
      </c>
      <c r="K187" t="s">
        <v>834</v>
      </c>
      <c r="L187">
        <v>1.25</v>
      </c>
      <c r="M187" t="s">
        <v>842</v>
      </c>
      <c r="N187" t="s">
        <v>572</v>
      </c>
      <c r="O187">
        <v>2000</v>
      </c>
      <c r="P187" t="s">
        <v>1883</v>
      </c>
      <c r="Q187" s="118">
        <v>4.1934390421825771</v>
      </c>
    </row>
    <row r="188" spans="1:17">
      <c r="A188" s="115" t="s">
        <v>1414</v>
      </c>
      <c r="B188" t="s">
        <v>1829</v>
      </c>
      <c r="C188" t="s">
        <v>998</v>
      </c>
      <c r="D188" t="s">
        <v>863</v>
      </c>
      <c r="E188" t="s">
        <v>998</v>
      </c>
      <c r="F188" t="s">
        <v>745</v>
      </c>
      <c r="G188">
        <v>2005</v>
      </c>
      <c r="H188" t="s">
        <v>1910</v>
      </c>
      <c r="I188" t="s">
        <v>42</v>
      </c>
      <c r="J188" t="s">
        <v>906</v>
      </c>
      <c r="K188" t="s">
        <v>834</v>
      </c>
      <c r="L188">
        <v>3.7</v>
      </c>
      <c r="M188" t="s">
        <v>837</v>
      </c>
      <c r="N188" t="s">
        <v>572</v>
      </c>
      <c r="O188">
        <v>1999</v>
      </c>
      <c r="P188" t="s">
        <v>1909</v>
      </c>
      <c r="Q188" s="118">
        <v>4.3449160185907756</v>
      </c>
    </row>
    <row r="189" spans="1:17">
      <c r="A189" s="116" t="s">
        <v>1477</v>
      </c>
      <c r="B189" t="s">
        <v>850</v>
      </c>
      <c r="C189" t="s">
        <v>998</v>
      </c>
      <c r="D189" t="s">
        <v>1314</v>
      </c>
      <c r="E189" t="s">
        <v>998</v>
      </c>
      <c r="F189" t="s">
        <v>743</v>
      </c>
      <c r="G189">
        <v>2001</v>
      </c>
      <c r="H189" t="s">
        <v>1897</v>
      </c>
      <c r="I189" t="s">
        <v>154</v>
      </c>
      <c r="J189" t="s">
        <v>928</v>
      </c>
      <c r="K189" t="s">
        <v>834</v>
      </c>
      <c r="L189">
        <v>1.3</v>
      </c>
      <c r="M189" t="s">
        <v>842</v>
      </c>
      <c r="N189" t="s">
        <v>572</v>
      </c>
      <c r="O189">
        <v>2000</v>
      </c>
      <c r="P189" t="s">
        <v>1883</v>
      </c>
      <c r="Q189" s="118">
        <v>4.3611766038698807</v>
      </c>
    </row>
    <row r="190" spans="1:17">
      <c r="A190" s="116" t="s">
        <v>1483</v>
      </c>
      <c r="B190" t="s">
        <v>1829</v>
      </c>
      <c r="C190" t="s">
        <v>998</v>
      </c>
      <c r="D190" t="s">
        <v>880</v>
      </c>
      <c r="E190" t="s">
        <v>998</v>
      </c>
      <c r="F190" t="s">
        <v>743</v>
      </c>
      <c r="G190">
        <v>2001</v>
      </c>
      <c r="H190" t="s">
        <v>1897</v>
      </c>
      <c r="I190" t="s">
        <v>494</v>
      </c>
      <c r="J190" t="s">
        <v>971</v>
      </c>
      <c r="K190" t="s">
        <v>834</v>
      </c>
      <c r="L190">
        <v>2.54</v>
      </c>
      <c r="M190" t="s">
        <v>840</v>
      </c>
      <c r="N190" t="s">
        <v>572</v>
      </c>
      <c r="O190">
        <v>2000</v>
      </c>
      <c r="P190" t="s">
        <v>1883</v>
      </c>
      <c r="Q190" s="118">
        <v>4.4874494300379002</v>
      </c>
    </row>
    <row r="191" spans="1:17">
      <c r="A191" s="116" t="s">
        <v>1769</v>
      </c>
      <c r="B191" t="s">
        <v>1829</v>
      </c>
      <c r="C191" t="s">
        <v>998</v>
      </c>
      <c r="D191" t="s">
        <v>863</v>
      </c>
      <c r="E191" t="s">
        <v>998</v>
      </c>
      <c r="F191" t="s">
        <v>1019</v>
      </c>
      <c r="G191">
        <v>2013</v>
      </c>
      <c r="H191" t="s">
        <v>1864</v>
      </c>
      <c r="I191" t="s">
        <v>1254</v>
      </c>
      <c r="J191" t="s">
        <v>1268</v>
      </c>
      <c r="K191" t="s">
        <v>834</v>
      </c>
      <c r="L191">
        <v>4.3</v>
      </c>
      <c r="M191" t="s">
        <v>840</v>
      </c>
      <c r="N191" t="s">
        <v>572</v>
      </c>
      <c r="O191">
        <v>2012</v>
      </c>
      <c r="P191" t="s">
        <v>1865</v>
      </c>
      <c r="Q191" s="118">
        <v>4.4916079999999994</v>
      </c>
    </row>
    <row r="192" spans="1:17">
      <c r="A192" s="116" t="s">
        <v>1759</v>
      </c>
      <c r="B192" t="s">
        <v>950</v>
      </c>
      <c r="C192" t="s">
        <v>998</v>
      </c>
      <c r="D192" t="s">
        <v>1298</v>
      </c>
      <c r="E192" t="s">
        <v>998</v>
      </c>
      <c r="F192" t="s">
        <v>1080</v>
      </c>
      <c r="G192">
        <v>2013</v>
      </c>
      <c r="H192" t="s">
        <v>1862</v>
      </c>
      <c r="I192" t="s">
        <v>857</v>
      </c>
      <c r="J192" t="s">
        <v>1304</v>
      </c>
      <c r="K192" t="s">
        <v>834</v>
      </c>
      <c r="L192">
        <v>2.67</v>
      </c>
      <c r="M192" t="s">
        <v>846</v>
      </c>
      <c r="N192" t="s">
        <v>572</v>
      </c>
      <c r="O192">
        <v>2007</v>
      </c>
      <c r="P192" t="s">
        <v>1863</v>
      </c>
      <c r="Q192" s="118">
        <v>4.4927115938807498</v>
      </c>
    </row>
    <row r="193" spans="1:17">
      <c r="A193" s="116" t="s">
        <v>1369</v>
      </c>
      <c r="B193" t="s">
        <v>850</v>
      </c>
      <c r="C193" t="s">
        <v>998</v>
      </c>
      <c r="D193" t="s">
        <v>1309</v>
      </c>
      <c r="E193" t="s">
        <v>998</v>
      </c>
      <c r="F193" t="s">
        <v>723</v>
      </c>
      <c r="G193">
        <v>2010</v>
      </c>
      <c r="H193" t="s">
        <v>1887</v>
      </c>
      <c r="I193" t="s">
        <v>42</v>
      </c>
      <c r="J193" t="s">
        <v>852</v>
      </c>
      <c r="K193" t="s">
        <v>834</v>
      </c>
      <c r="L193">
        <v>4.2</v>
      </c>
      <c r="M193" t="s">
        <v>843</v>
      </c>
      <c r="N193" t="s">
        <v>572</v>
      </c>
      <c r="O193">
        <v>2008</v>
      </c>
      <c r="P193" t="s">
        <v>1868</v>
      </c>
      <c r="Q193" s="118">
        <v>4.5171545097649615</v>
      </c>
    </row>
    <row r="194" spans="1:17">
      <c r="A194" s="115" t="s">
        <v>1546</v>
      </c>
      <c r="B194" t="s">
        <v>850</v>
      </c>
      <c r="C194" t="s">
        <v>998</v>
      </c>
      <c r="D194" t="s">
        <v>1309</v>
      </c>
      <c r="E194" t="s">
        <v>998</v>
      </c>
      <c r="F194" t="s">
        <v>956</v>
      </c>
      <c r="G194">
        <v>2011</v>
      </c>
      <c r="H194" t="s">
        <v>1889</v>
      </c>
      <c r="I194" t="s">
        <v>42</v>
      </c>
      <c r="J194" t="s">
        <v>960</v>
      </c>
      <c r="K194" t="s">
        <v>834</v>
      </c>
      <c r="L194">
        <v>4.2</v>
      </c>
      <c r="M194" t="s">
        <v>842</v>
      </c>
      <c r="N194" t="s">
        <v>572</v>
      </c>
      <c r="O194">
        <v>2008</v>
      </c>
      <c r="P194" t="s">
        <v>1868</v>
      </c>
      <c r="Q194" s="118">
        <v>4.5171545097649615</v>
      </c>
    </row>
    <row r="195" spans="1:17">
      <c r="A195" s="115" t="s">
        <v>1714</v>
      </c>
      <c r="B195" t="s">
        <v>1829</v>
      </c>
      <c r="C195" t="s">
        <v>998</v>
      </c>
      <c r="D195" t="s">
        <v>1016</v>
      </c>
      <c r="E195" t="s">
        <v>998</v>
      </c>
      <c r="F195" t="s">
        <v>1015</v>
      </c>
      <c r="G195">
        <v>2011</v>
      </c>
      <c r="H195" t="s">
        <v>1927</v>
      </c>
      <c r="I195" t="s">
        <v>349</v>
      </c>
      <c r="J195" t="s">
        <v>1115</v>
      </c>
      <c r="K195" t="s">
        <v>851</v>
      </c>
      <c r="L195">
        <v>2.37</v>
      </c>
      <c r="M195" t="s">
        <v>840</v>
      </c>
      <c r="N195" t="s">
        <v>572</v>
      </c>
      <c r="O195">
        <v>2006</v>
      </c>
      <c r="P195" t="s">
        <v>1850</v>
      </c>
      <c r="Q195" s="118">
        <v>4.5404061947601777</v>
      </c>
    </row>
    <row r="196" spans="1:17">
      <c r="A196" s="116" t="s">
        <v>1355</v>
      </c>
      <c r="B196" t="s">
        <v>850</v>
      </c>
      <c r="C196" t="s">
        <v>998</v>
      </c>
      <c r="D196" t="s">
        <v>1314</v>
      </c>
      <c r="E196" t="s">
        <v>998</v>
      </c>
      <c r="F196" t="s">
        <v>738</v>
      </c>
      <c r="G196">
        <v>2008</v>
      </c>
      <c r="H196" t="s">
        <v>1895</v>
      </c>
      <c r="I196" t="s">
        <v>545</v>
      </c>
      <c r="J196" t="s">
        <v>885</v>
      </c>
      <c r="K196" t="s">
        <v>834</v>
      </c>
      <c r="L196">
        <v>2.34</v>
      </c>
      <c r="M196" t="s">
        <v>842</v>
      </c>
      <c r="N196" t="s">
        <v>572</v>
      </c>
      <c r="O196">
        <v>2003</v>
      </c>
      <c r="P196" t="s">
        <v>1896</v>
      </c>
      <c r="Q196" s="118">
        <v>4.5520749120308919</v>
      </c>
    </row>
    <row r="197" spans="1:17">
      <c r="A197" s="115" t="s">
        <v>1572</v>
      </c>
      <c r="B197" t="s">
        <v>1829</v>
      </c>
      <c r="C197" t="s">
        <v>998</v>
      </c>
      <c r="D197" t="s">
        <v>863</v>
      </c>
      <c r="E197" t="s">
        <v>998</v>
      </c>
      <c r="F197" t="s">
        <v>980</v>
      </c>
      <c r="G197">
        <v>2009</v>
      </c>
      <c r="H197" t="s">
        <v>1922</v>
      </c>
      <c r="I197" t="s">
        <v>524</v>
      </c>
      <c r="J197" t="s">
        <v>984</v>
      </c>
      <c r="K197" t="s">
        <v>851</v>
      </c>
      <c r="L197">
        <v>3.52</v>
      </c>
      <c r="M197" t="s">
        <v>837</v>
      </c>
      <c r="N197" t="s">
        <v>572</v>
      </c>
      <c r="O197">
        <v>2008</v>
      </c>
      <c r="P197" t="s">
        <v>1868</v>
      </c>
      <c r="Q197" s="118">
        <v>4.567104408528273</v>
      </c>
    </row>
    <row r="198" spans="1:17">
      <c r="A198" s="116" t="s">
        <v>1493</v>
      </c>
      <c r="B198" t="s">
        <v>1829</v>
      </c>
      <c r="C198" t="s">
        <v>998</v>
      </c>
      <c r="D198" t="s">
        <v>863</v>
      </c>
      <c r="E198" t="s">
        <v>998</v>
      </c>
      <c r="F198" t="s">
        <v>760</v>
      </c>
      <c r="G198">
        <v>2007</v>
      </c>
      <c r="H198" t="s">
        <v>1919</v>
      </c>
      <c r="I198" t="s">
        <v>475</v>
      </c>
      <c r="J198" t="s">
        <v>933</v>
      </c>
      <c r="K198" t="s">
        <v>851</v>
      </c>
      <c r="L198">
        <v>3.62</v>
      </c>
      <c r="M198" t="s">
        <v>837</v>
      </c>
      <c r="N198" t="s">
        <v>572</v>
      </c>
      <c r="O198">
        <v>2005</v>
      </c>
      <c r="P198" t="s">
        <v>1856</v>
      </c>
      <c r="Q198" s="118">
        <v>4.5682998453498316</v>
      </c>
    </row>
    <row r="199" spans="1:17">
      <c r="A199" s="115" t="s">
        <v>1574</v>
      </c>
      <c r="B199" t="s">
        <v>1829</v>
      </c>
      <c r="C199" t="s">
        <v>998</v>
      </c>
      <c r="D199" t="s">
        <v>863</v>
      </c>
      <c r="E199" t="s">
        <v>998</v>
      </c>
      <c r="F199" t="s">
        <v>980</v>
      </c>
      <c r="G199">
        <v>2009</v>
      </c>
      <c r="H199" t="s">
        <v>1922</v>
      </c>
      <c r="I199" t="s">
        <v>524</v>
      </c>
      <c r="J199" t="s">
        <v>985</v>
      </c>
      <c r="K199" t="s">
        <v>851</v>
      </c>
      <c r="L199">
        <v>3.54</v>
      </c>
      <c r="M199" t="s">
        <v>837</v>
      </c>
      <c r="N199" t="s">
        <v>572</v>
      </c>
      <c r="O199">
        <v>2009</v>
      </c>
      <c r="P199" t="s">
        <v>1852</v>
      </c>
      <c r="Q199" s="118">
        <v>4.5966740263513941</v>
      </c>
    </row>
    <row r="200" spans="1:17">
      <c r="A200" s="115" t="s">
        <v>1430</v>
      </c>
      <c r="B200" t="s">
        <v>1829</v>
      </c>
      <c r="C200" t="s">
        <v>998</v>
      </c>
      <c r="D200" t="s">
        <v>863</v>
      </c>
      <c r="E200" t="s">
        <v>998</v>
      </c>
      <c r="F200" t="s">
        <v>725</v>
      </c>
      <c r="G200">
        <v>2010</v>
      </c>
      <c r="H200" t="s">
        <v>1911</v>
      </c>
      <c r="I200" t="s">
        <v>545</v>
      </c>
      <c r="J200" t="s">
        <v>858</v>
      </c>
      <c r="K200" t="s">
        <v>851</v>
      </c>
      <c r="L200">
        <v>3.55</v>
      </c>
      <c r="M200" t="s">
        <v>837</v>
      </c>
      <c r="N200" t="s">
        <v>572</v>
      </c>
      <c r="O200">
        <v>2007</v>
      </c>
      <c r="P200" t="s">
        <v>1863</v>
      </c>
      <c r="Q200" s="118">
        <v>4.6202418399840317</v>
      </c>
    </row>
    <row r="201" spans="1:17">
      <c r="A201" s="116" t="s">
        <v>1465</v>
      </c>
      <c r="B201" t="s">
        <v>1829</v>
      </c>
      <c r="C201" t="s">
        <v>998</v>
      </c>
      <c r="D201" t="s">
        <v>863</v>
      </c>
      <c r="E201" t="s">
        <v>998</v>
      </c>
      <c r="F201" t="s">
        <v>726</v>
      </c>
      <c r="G201">
        <v>2009</v>
      </c>
      <c r="H201" t="s">
        <v>1918</v>
      </c>
      <c r="I201" t="s">
        <v>217</v>
      </c>
      <c r="J201" t="s">
        <v>861</v>
      </c>
      <c r="K201" t="s">
        <v>851</v>
      </c>
      <c r="L201">
        <v>3.68</v>
      </c>
      <c r="M201" t="s">
        <v>837</v>
      </c>
      <c r="N201" t="s">
        <v>572</v>
      </c>
      <c r="O201">
        <v>2006</v>
      </c>
      <c r="P201" t="s">
        <v>1850</v>
      </c>
      <c r="Q201" s="118">
        <v>4.6258262334789304</v>
      </c>
    </row>
    <row r="202" spans="1:17">
      <c r="A202" s="116" t="s">
        <v>1467</v>
      </c>
      <c r="B202" t="s">
        <v>1829</v>
      </c>
      <c r="C202" t="s">
        <v>998</v>
      </c>
      <c r="D202" t="s">
        <v>863</v>
      </c>
      <c r="E202" t="s">
        <v>998</v>
      </c>
      <c r="F202" t="s">
        <v>726</v>
      </c>
      <c r="G202">
        <v>2009</v>
      </c>
      <c r="H202" t="s">
        <v>1918</v>
      </c>
      <c r="I202" t="s">
        <v>217</v>
      </c>
      <c r="J202" t="s">
        <v>862</v>
      </c>
      <c r="K202" t="s">
        <v>851</v>
      </c>
      <c r="L202">
        <v>3.69</v>
      </c>
      <c r="M202" t="s">
        <v>837</v>
      </c>
      <c r="N202" t="s">
        <v>572</v>
      </c>
      <c r="O202">
        <v>2006</v>
      </c>
      <c r="P202" t="s">
        <v>1850</v>
      </c>
      <c r="Q202" s="118">
        <v>4.6383964134612103</v>
      </c>
    </row>
    <row r="203" spans="1:17">
      <c r="A203" s="116" t="s">
        <v>1489</v>
      </c>
      <c r="B203" t="s">
        <v>850</v>
      </c>
      <c r="C203" t="s">
        <v>998</v>
      </c>
      <c r="D203" t="s">
        <v>1313</v>
      </c>
      <c r="E203" t="s">
        <v>998</v>
      </c>
      <c r="F203" t="s">
        <v>756</v>
      </c>
      <c r="G203">
        <v>2000</v>
      </c>
      <c r="H203" t="s">
        <v>1891</v>
      </c>
      <c r="I203" t="s">
        <v>524</v>
      </c>
      <c r="J203" t="s">
        <v>1274</v>
      </c>
      <c r="K203" t="s">
        <v>834</v>
      </c>
      <c r="L203">
        <v>2.7665805340223946</v>
      </c>
      <c r="M203" t="s">
        <v>842</v>
      </c>
      <c r="N203" t="s">
        <v>572</v>
      </c>
      <c r="O203">
        <v>1996</v>
      </c>
      <c r="P203" t="s">
        <v>1892</v>
      </c>
      <c r="Q203" s="118">
        <v>4.6393189740146159</v>
      </c>
    </row>
    <row r="204" spans="1:17">
      <c r="A204" s="116" t="s">
        <v>1375</v>
      </c>
      <c r="B204" t="s">
        <v>850</v>
      </c>
      <c r="C204" t="s">
        <v>998</v>
      </c>
      <c r="D204" t="s">
        <v>1309</v>
      </c>
      <c r="E204" t="s">
        <v>998</v>
      </c>
      <c r="F204" t="s">
        <v>723</v>
      </c>
      <c r="G204">
        <v>2010</v>
      </c>
      <c r="H204" t="s">
        <v>1887</v>
      </c>
      <c r="I204" t="s">
        <v>42</v>
      </c>
      <c r="J204" t="s">
        <v>853</v>
      </c>
      <c r="K204" t="s">
        <v>851</v>
      </c>
      <c r="L204">
        <v>4.33</v>
      </c>
      <c r="M204" t="s">
        <v>842</v>
      </c>
      <c r="N204" t="s">
        <v>572</v>
      </c>
      <c r="O204">
        <v>2008</v>
      </c>
      <c r="P204" t="s">
        <v>1868</v>
      </c>
      <c r="Q204" s="118">
        <v>4.6569711969719734</v>
      </c>
    </row>
    <row r="205" spans="1:17">
      <c r="A205" s="115" t="s">
        <v>1492</v>
      </c>
      <c r="B205" t="s">
        <v>1829</v>
      </c>
      <c r="C205" t="s">
        <v>998</v>
      </c>
      <c r="D205" t="s">
        <v>863</v>
      </c>
      <c r="E205" t="s">
        <v>998</v>
      </c>
      <c r="F205" t="s">
        <v>760</v>
      </c>
      <c r="G205">
        <v>2007</v>
      </c>
      <c r="H205" t="s">
        <v>1919</v>
      </c>
      <c r="I205" t="s">
        <v>475</v>
      </c>
      <c r="J205" t="s">
        <v>933</v>
      </c>
      <c r="K205" t="s">
        <v>834</v>
      </c>
      <c r="L205">
        <v>3.72</v>
      </c>
      <c r="M205" t="s">
        <v>837</v>
      </c>
      <c r="N205" t="s">
        <v>572</v>
      </c>
      <c r="O205">
        <v>2005</v>
      </c>
      <c r="P205" t="s">
        <v>1856</v>
      </c>
      <c r="Q205" s="118">
        <v>4.694495973674413</v>
      </c>
    </row>
    <row r="206" spans="1:17">
      <c r="A206" s="115" t="s">
        <v>1556</v>
      </c>
      <c r="B206" t="s">
        <v>1264</v>
      </c>
      <c r="C206" t="s">
        <v>998</v>
      </c>
      <c r="D206" t="s">
        <v>868</v>
      </c>
      <c r="E206" t="s">
        <v>998</v>
      </c>
      <c r="F206" t="s">
        <v>730</v>
      </c>
      <c r="G206">
        <v>2009</v>
      </c>
      <c r="H206" t="s">
        <v>1872</v>
      </c>
      <c r="I206" t="s">
        <v>524</v>
      </c>
      <c r="J206" t="s">
        <v>963</v>
      </c>
      <c r="K206" t="s">
        <v>834</v>
      </c>
      <c r="L206">
        <v>3.62</v>
      </c>
      <c r="M206" t="s">
        <v>848</v>
      </c>
      <c r="N206" t="s">
        <v>572</v>
      </c>
      <c r="O206">
        <v>2008</v>
      </c>
      <c r="P206" t="s">
        <v>1868</v>
      </c>
      <c r="Q206" s="118">
        <v>4.696851692861463</v>
      </c>
    </row>
    <row r="207" spans="1:17">
      <c r="A207" s="115" t="s">
        <v>1686</v>
      </c>
      <c r="B207" t="s">
        <v>1264</v>
      </c>
      <c r="C207" t="s">
        <v>998</v>
      </c>
      <c r="D207" t="s">
        <v>867</v>
      </c>
      <c r="E207" t="s">
        <v>998</v>
      </c>
      <c r="F207" t="s">
        <v>1057</v>
      </c>
      <c r="G207">
        <v>2014</v>
      </c>
      <c r="H207" t="s">
        <v>1873</v>
      </c>
      <c r="I207" t="s">
        <v>223</v>
      </c>
      <c r="J207" t="s">
        <v>1257</v>
      </c>
      <c r="K207">
        <v>0</v>
      </c>
      <c r="L207">
        <v>4.82</v>
      </c>
      <c r="M207" t="s">
        <v>848</v>
      </c>
      <c r="N207" t="s">
        <v>572</v>
      </c>
      <c r="O207">
        <v>2011</v>
      </c>
      <c r="P207" t="s">
        <v>1860</v>
      </c>
      <c r="Q207" s="118">
        <v>4.7208983264109019</v>
      </c>
    </row>
    <row r="208" spans="1:17">
      <c r="A208" s="116" t="s">
        <v>1687</v>
      </c>
      <c r="B208" t="s">
        <v>1264</v>
      </c>
      <c r="C208" t="s">
        <v>998</v>
      </c>
      <c r="D208" t="s">
        <v>867</v>
      </c>
      <c r="E208" t="s">
        <v>998</v>
      </c>
      <c r="F208" t="s">
        <v>1057</v>
      </c>
      <c r="G208">
        <v>2014</v>
      </c>
      <c r="H208" t="s">
        <v>1873</v>
      </c>
      <c r="I208" t="s">
        <v>223</v>
      </c>
      <c r="J208" t="s">
        <v>1258</v>
      </c>
      <c r="K208">
        <v>0</v>
      </c>
      <c r="L208">
        <v>4.8499999999999996</v>
      </c>
      <c r="M208" t="s">
        <v>848</v>
      </c>
      <c r="N208" t="s">
        <v>572</v>
      </c>
      <c r="O208">
        <v>2011</v>
      </c>
      <c r="P208" t="s">
        <v>1860</v>
      </c>
      <c r="Q208" s="118">
        <v>4.7502815110151184</v>
      </c>
    </row>
    <row r="209" spans="1:17">
      <c r="A209" s="116" t="s">
        <v>1555</v>
      </c>
      <c r="B209" t="s">
        <v>1264</v>
      </c>
      <c r="C209" t="s">
        <v>998</v>
      </c>
      <c r="D209" t="s">
        <v>867</v>
      </c>
      <c r="E209" t="s">
        <v>998</v>
      </c>
      <c r="F209" t="s">
        <v>730</v>
      </c>
      <c r="G209">
        <v>2009</v>
      </c>
      <c r="H209" t="s">
        <v>1872</v>
      </c>
      <c r="I209" t="s">
        <v>524</v>
      </c>
      <c r="J209" t="s">
        <v>962</v>
      </c>
      <c r="K209" t="s">
        <v>834</v>
      </c>
      <c r="L209">
        <v>3.67</v>
      </c>
      <c r="M209" t="s">
        <v>848</v>
      </c>
      <c r="N209" t="s">
        <v>572</v>
      </c>
      <c r="O209">
        <v>2008</v>
      </c>
      <c r="P209" t="s">
        <v>1868</v>
      </c>
      <c r="Q209" s="118">
        <v>4.7617253350280571</v>
      </c>
    </row>
    <row r="210" spans="1:17">
      <c r="A210" s="115" t="s">
        <v>1478</v>
      </c>
      <c r="B210" t="s">
        <v>850</v>
      </c>
      <c r="C210" t="s">
        <v>998</v>
      </c>
      <c r="D210" t="s">
        <v>1314</v>
      </c>
      <c r="E210" t="s">
        <v>998</v>
      </c>
      <c r="F210" t="s">
        <v>743</v>
      </c>
      <c r="G210">
        <v>2001</v>
      </c>
      <c r="H210" t="s">
        <v>1897</v>
      </c>
      <c r="I210" t="s">
        <v>154</v>
      </c>
      <c r="J210" t="s">
        <v>928</v>
      </c>
      <c r="K210" t="s">
        <v>834</v>
      </c>
      <c r="L210">
        <v>1.42</v>
      </c>
      <c r="M210" t="s">
        <v>842</v>
      </c>
      <c r="N210" t="s">
        <v>572</v>
      </c>
      <c r="O210">
        <v>2000</v>
      </c>
      <c r="P210" t="s">
        <v>1883</v>
      </c>
      <c r="Q210" s="118">
        <v>4.7637467519194079</v>
      </c>
    </row>
    <row r="211" spans="1:17">
      <c r="A211" s="115" t="s">
        <v>1688</v>
      </c>
      <c r="B211" t="s">
        <v>1264</v>
      </c>
      <c r="C211" t="s">
        <v>998</v>
      </c>
      <c r="D211" t="s">
        <v>867</v>
      </c>
      <c r="E211" t="s">
        <v>998</v>
      </c>
      <c r="F211" t="s">
        <v>1057</v>
      </c>
      <c r="G211">
        <v>2014</v>
      </c>
      <c r="H211" t="s">
        <v>1873</v>
      </c>
      <c r="I211" t="s">
        <v>223</v>
      </c>
      <c r="J211" t="s">
        <v>1259</v>
      </c>
      <c r="K211" t="s">
        <v>998</v>
      </c>
      <c r="L211">
        <v>4.88</v>
      </c>
      <c r="M211" t="s">
        <v>848</v>
      </c>
      <c r="N211" t="s">
        <v>572</v>
      </c>
      <c r="O211">
        <v>2011</v>
      </c>
      <c r="P211" t="s">
        <v>1860</v>
      </c>
      <c r="Q211" s="118">
        <v>4.7796646956193367</v>
      </c>
    </row>
    <row r="212" spans="1:17">
      <c r="A212" s="115" t="s">
        <v>1716</v>
      </c>
      <c r="B212" t="s">
        <v>1829</v>
      </c>
      <c r="C212" t="s">
        <v>998</v>
      </c>
      <c r="D212" t="s">
        <v>1016</v>
      </c>
      <c r="E212" t="s">
        <v>998</v>
      </c>
      <c r="F212" t="s">
        <v>1015</v>
      </c>
      <c r="G212">
        <v>2011</v>
      </c>
      <c r="H212" t="s">
        <v>1927</v>
      </c>
      <c r="I212" t="s">
        <v>349</v>
      </c>
      <c r="J212" t="s">
        <v>1116</v>
      </c>
      <c r="K212" t="s">
        <v>851</v>
      </c>
      <c r="L212">
        <v>2.5</v>
      </c>
      <c r="M212" t="s">
        <v>840</v>
      </c>
      <c r="N212" t="s">
        <v>572</v>
      </c>
      <c r="O212">
        <v>2006</v>
      </c>
      <c r="P212" t="s">
        <v>1850</v>
      </c>
      <c r="Q212" s="118">
        <v>4.7894580113503986</v>
      </c>
    </row>
    <row r="213" spans="1:17">
      <c r="A213" s="115" t="s">
        <v>1436</v>
      </c>
      <c r="B213" t="s">
        <v>1829</v>
      </c>
      <c r="C213" t="s">
        <v>998</v>
      </c>
      <c r="D213" t="s">
        <v>863</v>
      </c>
      <c r="E213" t="s">
        <v>998</v>
      </c>
      <c r="F213" t="s">
        <v>748</v>
      </c>
      <c r="G213">
        <v>2004</v>
      </c>
      <c r="H213" t="s">
        <v>1912</v>
      </c>
      <c r="I213" t="s">
        <v>37</v>
      </c>
      <c r="J213" t="s">
        <v>912</v>
      </c>
      <c r="K213" t="s">
        <v>834</v>
      </c>
      <c r="L213">
        <v>2.4300000000000002</v>
      </c>
      <c r="M213" t="s">
        <v>837</v>
      </c>
      <c r="N213" t="s">
        <v>572</v>
      </c>
      <c r="O213">
        <v>1997</v>
      </c>
      <c r="P213" t="s">
        <v>1913</v>
      </c>
      <c r="Q213" s="118">
        <v>4.7927024141816448</v>
      </c>
    </row>
    <row r="214" spans="1:17">
      <c r="A214" s="115" t="s">
        <v>1578</v>
      </c>
      <c r="B214" t="s">
        <v>1829</v>
      </c>
      <c r="C214" t="s">
        <v>998</v>
      </c>
      <c r="D214" t="s">
        <v>863</v>
      </c>
      <c r="E214" t="s">
        <v>998</v>
      </c>
      <c r="F214" t="s">
        <v>980</v>
      </c>
      <c r="G214">
        <v>2009</v>
      </c>
      <c r="H214" t="s">
        <v>1922</v>
      </c>
      <c r="I214" t="s">
        <v>349</v>
      </c>
      <c r="J214" t="s">
        <v>987</v>
      </c>
      <c r="K214" t="s">
        <v>851</v>
      </c>
      <c r="L214">
        <v>3.13</v>
      </c>
      <c r="M214" t="s">
        <v>837</v>
      </c>
      <c r="N214" t="s">
        <v>572</v>
      </c>
      <c r="O214">
        <v>2007</v>
      </c>
      <c r="P214" t="s">
        <v>1863</v>
      </c>
      <c r="Q214" s="118">
        <v>4.8915816605720819</v>
      </c>
    </row>
    <row r="215" spans="1:17">
      <c r="A215" s="116" t="s">
        <v>1713</v>
      </c>
      <c r="B215" t="s">
        <v>1829</v>
      </c>
      <c r="C215" t="s">
        <v>998</v>
      </c>
      <c r="D215" t="s">
        <v>1016</v>
      </c>
      <c r="E215" t="s">
        <v>998</v>
      </c>
      <c r="F215" t="s">
        <v>1015</v>
      </c>
      <c r="G215">
        <v>2011</v>
      </c>
      <c r="H215" t="s">
        <v>1927</v>
      </c>
      <c r="I215" t="s">
        <v>349</v>
      </c>
      <c r="J215" t="s">
        <v>1115</v>
      </c>
      <c r="K215" t="s">
        <v>834</v>
      </c>
      <c r="L215">
        <v>2.56</v>
      </c>
      <c r="M215" t="s">
        <v>840</v>
      </c>
      <c r="N215" t="s">
        <v>572</v>
      </c>
      <c r="O215">
        <v>2006</v>
      </c>
      <c r="P215" t="s">
        <v>1850</v>
      </c>
      <c r="Q215" s="118">
        <v>4.9044050036228084</v>
      </c>
    </row>
    <row r="216" spans="1:17">
      <c r="A216" s="116" t="s">
        <v>1551</v>
      </c>
      <c r="B216" t="s">
        <v>850</v>
      </c>
      <c r="C216" t="s">
        <v>998</v>
      </c>
      <c r="D216" t="s">
        <v>1309</v>
      </c>
      <c r="E216" t="s">
        <v>998</v>
      </c>
      <c r="F216" t="s">
        <v>956</v>
      </c>
      <c r="G216">
        <v>2011</v>
      </c>
      <c r="H216" t="s">
        <v>1889</v>
      </c>
      <c r="I216" t="s">
        <v>42</v>
      </c>
      <c r="J216" t="s">
        <v>957</v>
      </c>
      <c r="K216" t="s">
        <v>851</v>
      </c>
      <c r="L216">
        <v>4.58</v>
      </c>
      <c r="M216" t="s">
        <v>842</v>
      </c>
      <c r="N216" t="s">
        <v>572</v>
      </c>
      <c r="O216">
        <v>2008</v>
      </c>
      <c r="P216" t="s">
        <v>1868</v>
      </c>
      <c r="Q216" s="118">
        <v>4.9258494416008398</v>
      </c>
    </row>
    <row r="217" spans="1:17">
      <c r="A217" s="115" t="s">
        <v>1746</v>
      </c>
      <c r="B217" t="s">
        <v>1264</v>
      </c>
      <c r="C217" t="s">
        <v>998</v>
      </c>
      <c r="D217" t="s">
        <v>1283</v>
      </c>
      <c r="E217" t="s">
        <v>998</v>
      </c>
      <c r="F217" t="s">
        <v>1076</v>
      </c>
      <c r="G217">
        <v>2011</v>
      </c>
      <c r="H217" t="s">
        <v>1859</v>
      </c>
      <c r="I217" t="s">
        <v>545</v>
      </c>
      <c r="J217" t="s">
        <v>1253</v>
      </c>
      <c r="K217" t="s">
        <v>834</v>
      </c>
      <c r="L217">
        <v>3.64</v>
      </c>
      <c r="M217" t="s">
        <v>848</v>
      </c>
      <c r="N217" t="s">
        <v>572</v>
      </c>
      <c r="O217">
        <v>2011</v>
      </c>
      <c r="P217" t="s">
        <v>1860</v>
      </c>
      <c r="Q217" s="118">
        <v>4.9617372767214301</v>
      </c>
    </row>
    <row r="218" spans="1:17">
      <c r="A218" s="115" t="s">
        <v>1718</v>
      </c>
      <c r="B218" t="s">
        <v>1829</v>
      </c>
      <c r="C218" t="s">
        <v>998</v>
      </c>
      <c r="D218" t="s">
        <v>1016</v>
      </c>
      <c r="E218" t="s">
        <v>998</v>
      </c>
      <c r="F218" t="s">
        <v>1015</v>
      </c>
      <c r="G218">
        <v>2011</v>
      </c>
      <c r="H218" t="s">
        <v>1927</v>
      </c>
      <c r="I218" t="s">
        <v>349</v>
      </c>
      <c r="J218" t="s">
        <v>1117</v>
      </c>
      <c r="K218" t="s">
        <v>851</v>
      </c>
      <c r="L218">
        <v>2.59</v>
      </c>
      <c r="M218" t="s">
        <v>840</v>
      </c>
      <c r="N218" t="s">
        <v>572</v>
      </c>
      <c r="O218">
        <v>2006</v>
      </c>
      <c r="P218" t="s">
        <v>1850</v>
      </c>
      <c r="Q218" s="118">
        <v>4.9618784997590124</v>
      </c>
    </row>
    <row r="219" spans="1:17">
      <c r="A219" s="115" t="s">
        <v>1484</v>
      </c>
      <c r="B219" t="s">
        <v>1829</v>
      </c>
      <c r="C219" t="s">
        <v>998</v>
      </c>
      <c r="D219" t="s">
        <v>880</v>
      </c>
      <c r="E219" t="s">
        <v>998</v>
      </c>
      <c r="F219" t="s">
        <v>743</v>
      </c>
      <c r="G219">
        <v>2001</v>
      </c>
      <c r="H219" t="s">
        <v>1897</v>
      </c>
      <c r="I219" t="s">
        <v>494</v>
      </c>
      <c r="J219" t="s">
        <v>971</v>
      </c>
      <c r="K219" t="s">
        <v>851</v>
      </c>
      <c r="L219">
        <v>2.39</v>
      </c>
      <c r="M219" t="s">
        <v>840</v>
      </c>
      <c r="N219" t="s">
        <v>572</v>
      </c>
      <c r="O219">
        <v>2001</v>
      </c>
      <c r="P219" t="s">
        <v>1903</v>
      </c>
      <c r="Q219" s="118">
        <v>4.9726495780212305</v>
      </c>
    </row>
    <row r="220" spans="1:17">
      <c r="A220" s="115" t="s">
        <v>1356</v>
      </c>
      <c r="B220" t="s">
        <v>850</v>
      </c>
      <c r="C220" t="s">
        <v>998</v>
      </c>
      <c r="D220" t="s">
        <v>1314</v>
      </c>
      <c r="E220" t="s">
        <v>998</v>
      </c>
      <c r="F220" t="s">
        <v>738</v>
      </c>
      <c r="G220">
        <v>2008</v>
      </c>
      <c r="H220" t="s">
        <v>1895</v>
      </c>
      <c r="I220" t="s">
        <v>545</v>
      </c>
      <c r="J220" t="s">
        <v>886</v>
      </c>
      <c r="K220" t="s">
        <v>834</v>
      </c>
      <c r="L220">
        <v>2.57</v>
      </c>
      <c r="M220" t="s">
        <v>842</v>
      </c>
      <c r="N220" t="s">
        <v>572</v>
      </c>
      <c r="O220">
        <v>2003</v>
      </c>
      <c r="P220" t="s">
        <v>1896</v>
      </c>
      <c r="Q220" s="118">
        <v>4.9995010785980307</v>
      </c>
    </row>
    <row r="221" spans="1:17">
      <c r="A221" s="116" t="s">
        <v>1715</v>
      </c>
      <c r="B221" t="s">
        <v>1829</v>
      </c>
      <c r="C221" t="s">
        <v>998</v>
      </c>
      <c r="D221" t="s">
        <v>1016</v>
      </c>
      <c r="E221" t="s">
        <v>998</v>
      </c>
      <c r="F221" t="s">
        <v>1015</v>
      </c>
      <c r="G221">
        <v>2011</v>
      </c>
      <c r="H221" t="s">
        <v>1927</v>
      </c>
      <c r="I221" t="s">
        <v>349</v>
      </c>
      <c r="J221" t="s">
        <v>1116</v>
      </c>
      <c r="K221" t="s">
        <v>834</v>
      </c>
      <c r="L221">
        <v>2.69</v>
      </c>
      <c r="M221" t="s">
        <v>840</v>
      </c>
      <c r="N221" t="s">
        <v>572</v>
      </c>
      <c r="O221">
        <v>2006</v>
      </c>
      <c r="P221" t="s">
        <v>1850</v>
      </c>
      <c r="Q221" s="118">
        <v>5.1534568202130284</v>
      </c>
    </row>
    <row r="222" spans="1:17">
      <c r="A222" s="115" t="s">
        <v>1600</v>
      </c>
      <c r="B222" t="s">
        <v>1264</v>
      </c>
      <c r="C222" t="s">
        <v>998</v>
      </c>
      <c r="D222" t="s">
        <v>1283</v>
      </c>
      <c r="E222" t="s">
        <v>998</v>
      </c>
      <c r="F222" t="s">
        <v>729</v>
      </c>
      <c r="G222">
        <v>2009</v>
      </c>
      <c r="H222" t="s">
        <v>1855</v>
      </c>
      <c r="I222" t="s">
        <v>568</v>
      </c>
      <c r="J222" t="s">
        <v>1281</v>
      </c>
      <c r="K222" t="s">
        <v>834</v>
      </c>
      <c r="L222">
        <v>2.7</v>
      </c>
      <c r="M222" t="s">
        <v>848</v>
      </c>
      <c r="N222" t="s">
        <v>572</v>
      </c>
      <c r="O222">
        <v>2005</v>
      </c>
      <c r="P222" t="s">
        <v>1856</v>
      </c>
      <c r="Q222" s="118">
        <v>5.2452983260348098</v>
      </c>
    </row>
    <row r="223" spans="1:17">
      <c r="A223" s="115" t="s">
        <v>1442</v>
      </c>
      <c r="B223" t="s">
        <v>1829</v>
      </c>
      <c r="C223" t="s">
        <v>998</v>
      </c>
      <c r="D223" t="s">
        <v>880</v>
      </c>
      <c r="E223" t="s">
        <v>998</v>
      </c>
      <c r="F223" t="s">
        <v>723</v>
      </c>
      <c r="G223">
        <v>2004</v>
      </c>
      <c r="H223" t="s">
        <v>1902</v>
      </c>
      <c r="I223" t="s">
        <v>416</v>
      </c>
      <c r="J223" t="s">
        <v>914</v>
      </c>
      <c r="K223" t="s">
        <v>851</v>
      </c>
      <c r="L223">
        <v>2.83</v>
      </c>
      <c r="M223" t="s">
        <v>840</v>
      </c>
      <c r="N223" t="s">
        <v>572</v>
      </c>
      <c r="O223">
        <v>2000</v>
      </c>
      <c r="P223" t="s">
        <v>1883</v>
      </c>
      <c r="Q223" s="118">
        <v>5.289640612735143</v>
      </c>
    </row>
    <row r="224" spans="1:17">
      <c r="A224" s="116" t="s">
        <v>1549</v>
      </c>
      <c r="B224" t="s">
        <v>850</v>
      </c>
      <c r="C224" t="s">
        <v>998</v>
      </c>
      <c r="D224" t="s">
        <v>1309</v>
      </c>
      <c r="E224" t="s">
        <v>998</v>
      </c>
      <c r="F224" t="s">
        <v>956</v>
      </c>
      <c r="G224">
        <v>2011</v>
      </c>
      <c r="H224" t="s">
        <v>1889</v>
      </c>
      <c r="I224" t="s">
        <v>42</v>
      </c>
      <c r="J224" t="s">
        <v>959</v>
      </c>
      <c r="K224" t="s">
        <v>851</v>
      </c>
      <c r="L224">
        <v>4.93</v>
      </c>
      <c r="M224" t="s">
        <v>842</v>
      </c>
      <c r="N224" t="s">
        <v>572</v>
      </c>
      <c r="O224">
        <v>2008</v>
      </c>
      <c r="P224" t="s">
        <v>1868</v>
      </c>
      <c r="Q224" s="118">
        <v>5.3022789840812523</v>
      </c>
    </row>
    <row r="225" spans="1:17">
      <c r="A225" s="116" t="s">
        <v>1377</v>
      </c>
      <c r="B225" t="s">
        <v>850</v>
      </c>
      <c r="C225" t="s">
        <v>998</v>
      </c>
      <c r="D225" t="s">
        <v>1309</v>
      </c>
      <c r="E225" t="s">
        <v>998</v>
      </c>
      <c r="F225" t="s">
        <v>723</v>
      </c>
      <c r="G225">
        <v>2010</v>
      </c>
      <c r="H225" t="s">
        <v>1887</v>
      </c>
      <c r="I225" t="s">
        <v>42</v>
      </c>
      <c r="J225" t="s">
        <v>852</v>
      </c>
      <c r="K225" t="s">
        <v>834</v>
      </c>
      <c r="L225">
        <v>4.9400000000000004</v>
      </c>
      <c r="M225" t="s">
        <v>842</v>
      </c>
      <c r="N225" t="s">
        <v>572</v>
      </c>
      <c r="O225">
        <v>2008</v>
      </c>
      <c r="P225" t="s">
        <v>1868</v>
      </c>
      <c r="Q225" s="118">
        <v>5.3130341138664088</v>
      </c>
    </row>
    <row r="226" spans="1:17">
      <c r="A226" s="115" t="s">
        <v>1772</v>
      </c>
      <c r="B226" t="s">
        <v>1829</v>
      </c>
      <c r="C226" t="s">
        <v>998</v>
      </c>
      <c r="D226" t="s">
        <v>863</v>
      </c>
      <c r="E226" t="s">
        <v>998</v>
      </c>
      <c r="F226" t="s">
        <v>1019</v>
      </c>
      <c r="G226">
        <v>2013</v>
      </c>
      <c r="H226" t="s">
        <v>1864</v>
      </c>
      <c r="I226" t="s">
        <v>1254</v>
      </c>
      <c r="J226" t="s">
        <v>1121</v>
      </c>
      <c r="K226" t="s">
        <v>834</v>
      </c>
      <c r="L226">
        <v>4.8</v>
      </c>
      <c r="M226" t="s">
        <v>840</v>
      </c>
      <c r="N226" t="s">
        <v>572</v>
      </c>
      <c r="O226">
        <v>2012</v>
      </c>
      <c r="P226" t="s">
        <v>1865</v>
      </c>
      <c r="Q226" s="118">
        <v>5.3141280000000002</v>
      </c>
    </row>
    <row r="227" spans="1:17">
      <c r="A227" s="116" t="s">
        <v>1717</v>
      </c>
      <c r="B227" t="s">
        <v>1829</v>
      </c>
      <c r="C227" t="s">
        <v>998</v>
      </c>
      <c r="D227" t="s">
        <v>1016</v>
      </c>
      <c r="E227" t="s">
        <v>998</v>
      </c>
      <c r="F227" t="s">
        <v>1015</v>
      </c>
      <c r="G227">
        <v>2011</v>
      </c>
      <c r="H227" t="s">
        <v>1927</v>
      </c>
      <c r="I227" t="s">
        <v>349</v>
      </c>
      <c r="J227" t="s">
        <v>1117</v>
      </c>
      <c r="K227" t="s">
        <v>834</v>
      </c>
      <c r="L227">
        <v>2.78</v>
      </c>
      <c r="M227" t="s">
        <v>840</v>
      </c>
      <c r="N227" t="s">
        <v>572</v>
      </c>
      <c r="O227">
        <v>2006</v>
      </c>
      <c r="P227" t="s">
        <v>1850</v>
      </c>
      <c r="Q227" s="118">
        <v>5.3258773086216431</v>
      </c>
    </row>
    <row r="228" spans="1:17">
      <c r="A228" s="115" t="s">
        <v>1744</v>
      </c>
      <c r="B228" t="s">
        <v>1264</v>
      </c>
      <c r="C228" t="s">
        <v>998</v>
      </c>
      <c r="D228" t="s">
        <v>1283</v>
      </c>
      <c r="E228" t="s">
        <v>998</v>
      </c>
      <c r="F228" t="s">
        <v>1076</v>
      </c>
      <c r="G228">
        <v>2011</v>
      </c>
      <c r="H228" t="s">
        <v>1859</v>
      </c>
      <c r="I228" t="s">
        <v>545</v>
      </c>
      <c r="J228" t="s">
        <v>1251</v>
      </c>
      <c r="K228" t="s">
        <v>834</v>
      </c>
      <c r="L228">
        <v>3.97</v>
      </c>
      <c r="M228" t="s">
        <v>848</v>
      </c>
      <c r="N228" t="s">
        <v>572</v>
      </c>
      <c r="O228">
        <v>2011</v>
      </c>
      <c r="P228" t="s">
        <v>1860</v>
      </c>
      <c r="Q228" s="118">
        <v>5.4115651067538675</v>
      </c>
    </row>
    <row r="229" spans="1:17">
      <c r="A229" s="116" t="s">
        <v>1773</v>
      </c>
      <c r="B229" t="s">
        <v>1829</v>
      </c>
      <c r="C229" t="s">
        <v>998</v>
      </c>
      <c r="D229" t="s">
        <v>863</v>
      </c>
      <c r="E229" t="s">
        <v>998</v>
      </c>
      <c r="F229" t="s">
        <v>1019</v>
      </c>
      <c r="G229">
        <v>2013</v>
      </c>
      <c r="H229" t="s">
        <v>1864</v>
      </c>
      <c r="I229" t="s">
        <v>1254</v>
      </c>
      <c r="J229" t="s">
        <v>1122</v>
      </c>
      <c r="K229" t="s">
        <v>834</v>
      </c>
      <c r="L229">
        <v>5.2</v>
      </c>
      <c r="M229" t="s">
        <v>840</v>
      </c>
      <c r="N229" t="s">
        <v>572</v>
      </c>
      <c r="O229">
        <v>2012</v>
      </c>
      <c r="P229" t="s">
        <v>1865</v>
      </c>
      <c r="Q229" s="118">
        <v>5.4317120000000001</v>
      </c>
    </row>
    <row r="230" spans="1:17">
      <c r="A230" s="115" t="s">
        <v>1518</v>
      </c>
      <c r="B230" t="s">
        <v>1264</v>
      </c>
      <c r="C230" t="s">
        <v>998</v>
      </c>
      <c r="D230" t="s">
        <v>868</v>
      </c>
      <c r="E230" t="s">
        <v>998</v>
      </c>
      <c r="F230" t="s">
        <v>729</v>
      </c>
      <c r="G230">
        <v>2011</v>
      </c>
      <c r="H230" t="s">
        <v>1880</v>
      </c>
      <c r="I230" t="s">
        <v>568</v>
      </c>
      <c r="J230" t="s">
        <v>936</v>
      </c>
      <c r="K230" t="s">
        <v>834</v>
      </c>
      <c r="L230">
        <v>3.99</v>
      </c>
      <c r="M230" t="s">
        <v>848</v>
      </c>
      <c r="N230" t="s">
        <v>572</v>
      </c>
      <c r="O230">
        <v>2009</v>
      </c>
      <c r="P230" t="s">
        <v>1852</v>
      </c>
      <c r="Q230" s="118">
        <v>5.4595711590240565</v>
      </c>
    </row>
    <row r="231" spans="1:17">
      <c r="A231" s="116" t="s">
        <v>1577</v>
      </c>
      <c r="B231" t="s">
        <v>1829</v>
      </c>
      <c r="C231" t="s">
        <v>998</v>
      </c>
      <c r="D231" t="s">
        <v>863</v>
      </c>
      <c r="E231" t="s">
        <v>998</v>
      </c>
      <c r="F231" t="s">
        <v>980</v>
      </c>
      <c r="G231">
        <v>2009</v>
      </c>
      <c r="H231" t="s">
        <v>1922</v>
      </c>
      <c r="I231" t="s">
        <v>349</v>
      </c>
      <c r="J231" t="s">
        <v>987</v>
      </c>
      <c r="K231" t="s">
        <v>834</v>
      </c>
      <c r="L231">
        <v>3.52</v>
      </c>
      <c r="M231" t="s">
        <v>837</v>
      </c>
      <c r="N231" t="s">
        <v>572</v>
      </c>
      <c r="O231">
        <v>2007</v>
      </c>
      <c r="P231" t="s">
        <v>1863</v>
      </c>
      <c r="Q231" s="118">
        <v>5.5010758610906478</v>
      </c>
    </row>
    <row r="232" spans="1:17">
      <c r="A232" s="116" t="s">
        <v>1771</v>
      </c>
      <c r="B232" t="s">
        <v>1829</v>
      </c>
      <c r="C232" t="s">
        <v>998</v>
      </c>
      <c r="D232" t="s">
        <v>863</v>
      </c>
      <c r="E232" t="s">
        <v>998</v>
      </c>
      <c r="F232" t="s">
        <v>1019</v>
      </c>
      <c r="G232">
        <v>2013</v>
      </c>
      <c r="H232" t="s">
        <v>1864</v>
      </c>
      <c r="I232" t="s">
        <v>1254</v>
      </c>
      <c r="J232" t="s">
        <v>1119</v>
      </c>
      <c r="K232" t="s">
        <v>834</v>
      </c>
      <c r="L232">
        <v>5.2</v>
      </c>
      <c r="M232" t="s">
        <v>840</v>
      </c>
      <c r="N232" t="s">
        <v>572</v>
      </c>
      <c r="O232">
        <v>2012</v>
      </c>
      <c r="P232" t="s">
        <v>1865</v>
      </c>
      <c r="Q232" s="118">
        <v>5.5103880000000007</v>
      </c>
    </row>
    <row r="233" spans="1:17">
      <c r="A233" s="115" t="s">
        <v>1592</v>
      </c>
      <c r="B233" t="s">
        <v>1829</v>
      </c>
      <c r="C233" t="s">
        <v>998</v>
      </c>
      <c r="D233" t="s">
        <v>863</v>
      </c>
      <c r="E233" t="s">
        <v>998</v>
      </c>
      <c r="F233" t="s">
        <v>980</v>
      </c>
      <c r="G233">
        <v>2009</v>
      </c>
      <c r="H233" t="s">
        <v>1922</v>
      </c>
      <c r="I233" t="s">
        <v>349</v>
      </c>
      <c r="J233" t="s">
        <v>986</v>
      </c>
      <c r="K233" t="s">
        <v>851</v>
      </c>
      <c r="L233">
        <v>3.81</v>
      </c>
      <c r="M233" t="s">
        <v>837</v>
      </c>
      <c r="N233" t="s">
        <v>572</v>
      </c>
      <c r="O233">
        <v>2008</v>
      </c>
      <c r="P233" t="s">
        <v>1868</v>
      </c>
      <c r="Q233" s="118">
        <v>5.5745855420414099</v>
      </c>
    </row>
    <row r="234" spans="1:17">
      <c r="A234" s="116" t="s">
        <v>1535</v>
      </c>
      <c r="B234" t="s">
        <v>832</v>
      </c>
      <c r="C234" t="s">
        <v>998</v>
      </c>
      <c r="D234" t="s">
        <v>867</v>
      </c>
      <c r="E234" t="s">
        <v>998</v>
      </c>
      <c r="F234" t="s">
        <v>770</v>
      </c>
      <c r="G234">
        <v>2010</v>
      </c>
      <c r="H234" t="s">
        <v>1851</v>
      </c>
      <c r="I234" t="s">
        <v>433</v>
      </c>
      <c r="J234" t="s">
        <v>946</v>
      </c>
      <c r="K234" t="s">
        <v>834</v>
      </c>
      <c r="L234">
        <v>3.74</v>
      </c>
      <c r="M234" t="s">
        <v>848</v>
      </c>
      <c r="N234" t="s">
        <v>572</v>
      </c>
      <c r="O234">
        <v>2009</v>
      </c>
      <c r="P234" t="s">
        <v>1852</v>
      </c>
      <c r="Q234" s="118">
        <v>5.6029403734538459</v>
      </c>
    </row>
    <row r="235" spans="1:17">
      <c r="A235" s="115" t="s">
        <v>1536</v>
      </c>
      <c r="B235" t="s">
        <v>832</v>
      </c>
      <c r="C235" t="s">
        <v>998</v>
      </c>
      <c r="D235" t="s">
        <v>867</v>
      </c>
      <c r="E235" t="s">
        <v>998</v>
      </c>
      <c r="F235" t="s">
        <v>770</v>
      </c>
      <c r="G235">
        <v>2010</v>
      </c>
      <c r="H235" t="s">
        <v>1851</v>
      </c>
      <c r="I235" t="s">
        <v>433</v>
      </c>
      <c r="J235" t="s">
        <v>947</v>
      </c>
      <c r="K235" t="s">
        <v>834</v>
      </c>
      <c r="L235">
        <v>3.74</v>
      </c>
      <c r="M235" t="s">
        <v>848</v>
      </c>
      <c r="N235" t="s">
        <v>572</v>
      </c>
      <c r="O235">
        <v>2009</v>
      </c>
      <c r="P235" t="s">
        <v>1852</v>
      </c>
      <c r="Q235" s="118">
        <v>5.6029403734538459</v>
      </c>
    </row>
    <row r="236" spans="1:17">
      <c r="A236" s="116" t="s">
        <v>1537</v>
      </c>
      <c r="B236" t="s">
        <v>832</v>
      </c>
      <c r="C236" t="s">
        <v>998</v>
      </c>
      <c r="D236" t="s">
        <v>867</v>
      </c>
      <c r="E236" t="s">
        <v>998</v>
      </c>
      <c r="F236" t="s">
        <v>770</v>
      </c>
      <c r="G236">
        <v>2010</v>
      </c>
      <c r="H236" t="s">
        <v>1851</v>
      </c>
      <c r="I236" t="s">
        <v>433</v>
      </c>
      <c r="J236" t="s">
        <v>946</v>
      </c>
      <c r="K236" t="s">
        <v>834</v>
      </c>
      <c r="L236">
        <v>3.74</v>
      </c>
      <c r="M236" t="s">
        <v>848</v>
      </c>
      <c r="N236" t="s">
        <v>572</v>
      </c>
      <c r="O236">
        <v>2009</v>
      </c>
      <c r="P236" t="s">
        <v>1852</v>
      </c>
      <c r="Q236" s="118">
        <v>5.6029403734538459</v>
      </c>
    </row>
    <row r="237" spans="1:17">
      <c r="A237" s="115" t="s">
        <v>1760</v>
      </c>
      <c r="B237" t="s">
        <v>950</v>
      </c>
      <c r="C237" t="s">
        <v>998</v>
      </c>
      <c r="D237" t="s">
        <v>1298</v>
      </c>
      <c r="E237" t="s">
        <v>998</v>
      </c>
      <c r="F237" t="s">
        <v>1080</v>
      </c>
      <c r="G237">
        <v>2013</v>
      </c>
      <c r="H237" t="s">
        <v>1862</v>
      </c>
      <c r="I237" t="s">
        <v>857</v>
      </c>
      <c r="J237" t="s">
        <v>1305</v>
      </c>
      <c r="K237" t="s">
        <v>834</v>
      </c>
      <c r="L237">
        <v>3.36</v>
      </c>
      <c r="M237" t="s">
        <v>846</v>
      </c>
      <c r="N237" t="s">
        <v>572</v>
      </c>
      <c r="O237">
        <v>2007</v>
      </c>
      <c r="P237" t="s">
        <v>1863</v>
      </c>
      <c r="Q237" s="118">
        <v>5.6537494215128534</v>
      </c>
    </row>
    <row r="238" spans="1:17">
      <c r="A238" s="116" t="s">
        <v>1553</v>
      </c>
      <c r="B238" t="s">
        <v>850</v>
      </c>
      <c r="C238" t="s">
        <v>998</v>
      </c>
      <c r="D238" t="s">
        <v>1309</v>
      </c>
      <c r="E238" t="s">
        <v>998</v>
      </c>
      <c r="F238" t="s">
        <v>956</v>
      </c>
      <c r="G238">
        <v>2011</v>
      </c>
      <c r="H238" t="s">
        <v>1889</v>
      </c>
      <c r="I238" t="s">
        <v>42</v>
      </c>
      <c r="J238" t="s">
        <v>958</v>
      </c>
      <c r="K238" t="s">
        <v>851</v>
      </c>
      <c r="L238">
        <v>5.27</v>
      </c>
      <c r="M238" t="s">
        <v>842</v>
      </c>
      <c r="N238" t="s">
        <v>572</v>
      </c>
      <c r="O238">
        <v>2008</v>
      </c>
      <c r="P238" t="s">
        <v>1868</v>
      </c>
      <c r="Q238" s="118">
        <v>5.667953396776511</v>
      </c>
    </row>
    <row r="239" spans="1:17">
      <c r="A239" s="115" t="s">
        <v>1594</v>
      </c>
      <c r="B239" t="s">
        <v>1829</v>
      </c>
      <c r="C239" t="s">
        <v>998</v>
      </c>
      <c r="D239" t="s">
        <v>863</v>
      </c>
      <c r="E239" t="s">
        <v>998</v>
      </c>
      <c r="F239" t="s">
        <v>980</v>
      </c>
      <c r="G239">
        <v>2009</v>
      </c>
      <c r="H239" t="s">
        <v>1922</v>
      </c>
      <c r="I239" t="s">
        <v>349</v>
      </c>
      <c r="J239" t="s">
        <v>987</v>
      </c>
      <c r="K239" t="s">
        <v>851</v>
      </c>
      <c r="L239">
        <v>3.9</v>
      </c>
      <c r="M239" t="s">
        <v>837</v>
      </c>
      <c r="N239" t="s">
        <v>572</v>
      </c>
      <c r="O239">
        <v>2008</v>
      </c>
      <c r="P239" t="s">
        <v>1868</v>
      </c>
      <c r="Q239" s="118">
        <v>5.7062686650817573</v>
      </c>
    </row>
    <row r="240" spans="1:17">
      <c r="A240" s="115" t="s">
        <v>1432</v>
      </c>
      <c r="B240" t="s">
        <v>1829</v>
      </c>
      <c r="C240" t="s">
        <v>998</v>
      </c>
      <c r="D240" t="s">
        <v>863</v>
      </c>
      <c r="E240" t="s">
        <v>998</v>
      </c>
      <c r="F240" t="s">
        <v>725</v>
      </c>
      <c r="G240">
        <v>2010</v>
      </c>
      <c r="H240" t="s">
        <v>1911</v>
      </c>
      <c r="I240" t="s">
        <v>545</v>
      </c>
      <c r="J240" t="s">
        <v>859</v>
      </c>
      <c r="K240" t="s">
        <v>851</v>
      </c>
      <c r="L240">
        <v>4.3899999999999997</v>
      </c>
      <c r="M240" t="s">
        <v>837</v>
      </c>
      <c r="N240" t="s">
        <v>572</v>
      </c>
      <c r="O240">
        <v>2007</v>
      </c>
      <c r="P240" t="s">
        <v>1863</v>
      </c>
      <c r="Q240" s="118">
        <v>5.7134821626844783</v>
      </c>
    </row>
    <row r="241" spans="1:17">
      <c r="A241" s="115" t="s">
        <v>1520</v>
      </c>
      <c r="B241" t="s">
        <v>1264</v>
      </c>
      <c r="C241" t="s">
        <v>998</v>
      </c>
      <c r="D241" t="s">
        <v>868</v>
      </c>
      <c r="E241" t="s">
        <v>998</v>
      </c>
      <c r="F241" t="s">
        <v>729</v>
      </c>
      <c r="G241">
        <v>2011</v>
      </c>
      <c r="H241" t="s">
        <v>1880</v>
      </c>
      <c r="I241" t="s">
        <v>568</v>
      </c>
      <c r="J241" t="s">
        <v>936</v>
      </c>
      <c r="K241" t="s">
        <v>834</v>
      </c>
      <c r="L241">
        <v>4.22</v>
      </c>
      <c r="M241" t="s">
        <v>848</v>
      </c>
      <c r="N241" t="s">
        <v>572</v>
      </c>
      <c r="O241">
        <v>2009</v>
      </c>
      <c r="P241" t="s">
        <v>1852</v>
      </c>
      <c r="Q241" s="118">
        <v>5.7742832809728109</v>
      </c>
    </row>
    <row r="242" spans="1:17">
      <c r="A242" s="116" t="s">
        <v>1409</v>
      </c>
      <c r="B242" t="s">
        <v>1829</v>
      </c>
      <c r="C242" t="s">
        <v>998</v>
      </c>
      <c r="D242" t="s">
        <v>863</v>
      </c>
      <c r="E242" t="s">
        <v>998</v>
      </c>
      <c r="F242" t="s">
        <v>746</v>
      </c>
      <c r="G242">
        <v>2005</v>
      </c>
      <c r="H242" t="s">
        <v>1908</v>
      </c>
      <c r="I242" t="s">
        <v>387</v>
      </c>
      <c r="J242" t="s">
        <v>882</v>
      </c>
      <c r="K242" t="s">
        <v>834</v>
      </c>
      <c r="L242">
        <v>4.32</v>
      </c>
      <c r="M242" t="s">
        <v>837</v>
      </c>
      <c r="N242" t="s">
        <v>572</v>
      </c>
      <c r="O242">
        <v>1999</v>
      </c>
      <c r="P242" t="s">
        <v>1909</v>
      </c>
      <c r="Q242" s="118">
        <v>5.7867735640274454</v>
      </c>
    </row>
    <row r="243" spans="1:17">
      <c r="A243" s="115" t="s">
        <v>1570</v>
      </c>
      <c r="B243" t="s">
        <v>1829</v>
      </c>
      <c r="C243" t="s">
        <v>998</v>
      </c>
      <c r="D243" t="s">
        <v>863</v>
      </c>
      <c r="E243" t="s">
        <v>998</v>
      </c>
      <c r="F243" t="s">
        <v>980</v>
      </c>
      <c r="G243">
        <v>2009</v>
      </c>
      <c r="H243" t="s">
        <v>1922</v>
      </c>
      <c r="I243" t="s">
        <v>524</v>
      </c>
      <c r="J243" t="s">
        <v>983</v>
      </c>
      <c r="K243" t="s">
        <v>851</v>
      </c>
      <c r="L243">
        <v>3.74</v>
      </c>
      <c r="M243" t="s">
        <v>837</v>
      </c>
      <c r="N243" t="s">
        <v>572</v>
      </c>
      <c r="O243">
        <v>2006</v>
      </c>
      <c r="P243" t="s">
        <v>1850</v>
      </c>
      <c r="Q243" s="118">
        <v>5.8288661348919941</v>
      </c>
    </row>
    <row r="244" spans="1:17">
      <c r="A244" s="116" t="s">
        <v>1441</v>
      </c>
      <c r="B244" t="s">
        <v>1829</v>
      </c>
      <c r="C244" t="s">
        <v>998</v>
      </c>
      <c r="D244" t="s">
        <v>880</v>
      </c>
      <c r="E244" t="s">
        <v>998</v>
      </c>
      <c r="F244" t="s">
        <v>723</v>
      </c>
      <c r="G244">
        <v>2004</v>
      </c>
      <c r="H244" t="s">
        <v>1902</v>
      </c>
      <c r="I244" t="s">
        <v>416</v>
      </c>
      <c r="J244" t="s">
        <v>914</v>
      </c>
      <c r="K244" t="s">
        <v>834</v>
      </c>
      <c r="L244">
        <v>3.13</v>
      </c>
      <c r="M244" t="s">
        <v>840</v>
      </c>
      <c r="N244" t="s">
        <v>572</v>
      </c>
      <c r="O244">
        <v>2000</v>
      </c>
      <c r="P244" t="s">
        <v>1883</v>
      </c>
      <c r="Q244" s="118">
        <v>5.8503799003042385</v>
      </c>
    </row>
    <row r="245" spans="1:17">
      <c r="A245" s="115" t="s">
        <v>1412</v>
      </c>
      <c r="B245" t="s">
        <v>1829</v>
      </c>
      <c r="C245" t="s">
        <v>998</v>
      </c>
      <c r="D245" t="s">
        <v>863</v>
      </c>
      <c r="E245" t="s">
        <v>998</v>
      </c>
      <c r="F245" t="s">
        <v>746</v>
      </c>
      <c r="G245">
        <v>2005</v>
      </c>
      <c r="H245" t="s">
        <v>1908</v>
      </c>
      <c r="I245" t="s">
        <v>387</v>
      </c>
      <c r="J245" t="s">
        <v>882</v>
      </c>
      <c r="K245" t="s">
        <v>851</v>
      </c>
      <c r="L245">
        <v>4.41</v>
      </c>
      <c r="M245" t="s">
        <v>839</v>
      </c>
      <c r="N245" t="s">
        <v>572</v>
      </c>
      <c r="O245">
        <v>1999</v>
      </c>
      <c r="P245" t="s">
        <v>1909</v>
      </c>
      <c r="Q245" s="118">
        <v>5.9073313466113495</v>
      </c>
    </row>
    <row r="246" spans="1:17">
      <c r="A246" s="116" t="s">
        <v>1775</v>
      </c>
      <c r="B246" t="s">
        <v>1829</v>
      </c>
      <c r="C246" t="s">
        <v>998</v>
      </c>
      <c r="D246" t="s">
        <v>863</v>
      </c>
      <c r="E246" t="s">
        <v>998</v>
      </c>
      <c r="F246" t="s">
        <v>1019</v>
      </c>
      <c r="G246">
        <v>2013</v>
      </c>
      <c r="H246" t="s">
        <v>1864</v>
      </c>
      <c r="I246" t="s">
        <v>1254</v>
      </c>
      <c r="J246" t="s">
        <v>1124</v>
      </c>
      <c r="K246" t="s">
        <v>834</v>
      </c>
      <c r="L246">
        <v>5.5</v>
      </c>
      <c r="M246" t="s">
        <v>840</v>
      </c>
      <c r="N246" t="s">
        <v>572</v>
      </c>
      <c r="O246">
        <v>2012</v>
      </c>
      <c r="P246" t="s">
        <v>1865</v>
      </c>
      <c r="Q246" s="118">
        <v>5.9986299999999995</v>
      </c>
    </row>
    <row r="247" spans="1:17">
      <c r="A247" s="115" t="s">
        <v>1776</v>
      </c>
      <c r="B247" t="s">
        <v>1829</v>
      </c>
      <c r="C247" t="s">
        <v>998</v>
      </c>
      <c r="D247" t="s">
        <v>863</v>
      </c>
      <c r="E247" t="s">
        <v>998</v>
      </c>
      <c r="F247" t="s">
        <v>1019</v>
      </c>
      <c r="G247">
        <v>2013</v>
      </c>
      <c r="H247" t="s">
        <v>1864</v>
      </c>
      <c r="I247" t="s">
        <v>1254</v>
      </c>
      <c r="J247" t="s">
        <v>1125</v>
      </c>
      <c r="K247" t="s">
        <v>834</v>
      </c>
      <c r="L247">
        <v>5.5</v>
      </c>
      <c r="M247" t="s">
        <v>840</v>
      </c>
      <c r="N247" t="s">
        <v>572</v>
      </c>
      <c r="O247">
        <v>2012</v>
      </c>
      <c r="P247" t="s">
        <v>1865</v>
      </c>
      <c r="Q247" s="118">
        <v>5.9986299999999995</v>
      </c>
    </row>
    <row r="248" spans="1:17">
      <c r="A248" s="116" t="s">
        <v>1469</v>
      </c>
      <c r="B248" t="s">
        <v>1829</v>
      </c>
      <c r="C248" t="s">
        <v>998</v>
      </c>
      <c r="D248" t="s">
        <v>863</v>
      </c>
      <c r="E248" t="s">
        <v>998</v>
      </c>
      <c r="F248" t="s">
        <v>726</v>
      </c>
      <c r="G248">
        <v>2009</v>
      </c>
      <c r="H248" t="s">
        <v>1918</v>
      </c>
      <c r="I248" t="s">
        <v>217</v>
      </c>
      <c r="J248" t="s">
        <v>861</v>
      </c>
      <c r="K248" t="s">
        <v>851</v>
      </c>
      <c r="L248">
        <v>4.8099999999999996</v>
      </c>
      <c r="M248" t="s">
        <v>837</v>
      </c>
      <c r="N248" t="s">
        <v>572</v>
      </c>
      <c r="O248">
        <v>2006</v>
      </c>
      <c r="P248" t="s">
        <v>1850</v>
      </c>
      <c r="Q248" s="118">
        <v>6.0462565714765359</v>
      </c>
    </row>
    <row r="249" spans="1:17">
      <c r="A249" s="116" t="s">
        <v>1471</v>
      </c>
      <c r="B249" t="s">
        <v>1829</v>
      </c>
      <c r="C249" t="s">
        <v>998</v>
      </c>
      <c r="D249" t="s">
        <v>863</v>
      </c>
      <c r="E249" t="s">
        <v>998</v>
      </c>
      <c r="F249" t="s">
        <v>726</v>
      </c>
      <c r="G249">
        <v>2009</v>
      </c>
      <c r="H249" t="s">
        <v>1918</v>
      </c>
      <c r="I249" t="s">
        <v>217</v>
      </c>
      <c r="J249" t="s">
        <v>862</v>
      </c>
      <c r="K249" t="s">
        <v>851</v>
      </c>
      <c r="L249">
        <v>4.8099999999999996</v>
      </c>
      <c r="M249" t="s">
        <v>837</v>
      </c>
      <c r="N249" t="s">
        <v>572</v>
      </c>
      <c r="O249">
        <v>2006</v>
      </c>
      <c r="P249" t="s">
        <v>1850</v>
      </c>
      <c r="Q249" s="118">
        <v>6.0462565714765359</v>
      </c>
    </row>
    <row r="250" spans="1:17">
      <c r="A250" s="115" t="s">
        <v>1588</v>
      </c>
      <c r="B250" t="s">
        <v>1829</v>
      </c>
      <c r="C250" t="s">
        <v>998</v>
      </c>
      <c r="D250" t="s">
        <v>863</v>
      </c>
      <c r="E250" t="s">
        <v>998</v>
      </c>
      <c r="F250" t="s">
        <v>980</v>
      </c>
      <c r="G250">
        <v>2009</v>
      </c>
      <c r="H250" t="s">
        <v>1922</v>
      </c>
      <c r="I250" t="s">
        <v>349</v>
      </c>
      <c r="J250" t="s">
        <v>987</v>
      </c>
      <c r="K250" t="s">
        <v>851</v>
      </c>
      <c r="L250">
        <v>3.88</v>
      </c>
      <c r="M250" t="s">
        <v>837</v>
      </c>
      <c r="N250" t="s">
        <v>572</v>
      </c>
      <c r="O250">
        <v>2007</v>
      </c>
      <c r="P250" t="s">
        <v>1863</v>
      </c>
      <c r="Q250" s="118">
        <v>6.0636858923385555</v>
      </c>
    </row>
    <row r="251" spans="1:17">
      <c r="A251" s="116" t="s">
        <v>1803</v>
      </c>
      <c r="B251" t="s">
        <v>950</v>
      </c>
      <c r="C251" t="s">
        <v>998</v>
      </c>
      <c r="D251" t="s">
        <v>1298</v>
      </c>
      <c r="E251" t="s">
        <v>998</v>
      </c>
      <c r="F251" t="s">
        <v>1029</v>
      </c>
      <c r="G251">
        <v>2012</v>
      </c>
      <c r="H251" t="s">
        <v>1946</v>
      </c>
      <c r="I251" t="s">
        <v>481</v>
      </c>
      <c r="J251" t="s">
        <v>1159</v>
      </c>
      <c r="K251" t="s">
        <v>834</v>
      </c>
      <c r="L251">
        <v>4.66</v>
      </c>
      <c r="M251" t="s">
        <v>846</v>
      </c>
      <c r="N251" t="s">
        <v>572</v>
      </c>
      <c r="O251">
        <v>2009</v>
      </c>
      <c r="P251" t="s">
        <v>1852</v>
      </c>
      <c r="Q251" s="118">
        <v>6.0694447244133807</v>
      </c>
    </row>
    <row r="252" spans="1:17">
      <c r="A252" s="116" t="s">
        <v>1547</v>
      </c>
      <c r="B252" t="s">
        <v>850</v>
      </c>
      <c r="C252" t="s">
        <v>998</v>
      </c>
      <c r="D252" t="s">
        <v>1309</v>
      </c>
      <c r="E252" t="s">
        <v>998</v>
      </c>
      <c r="F252" t="s">
        <v>956</v>
      </c>
      <c r="G252">
        <v>2011</v>
      </c>
      <c r="H252" t="s">
        <v>1889</v>
      </c>
      <c r="I252" t="s">
        <v>42</v>
      </c>
      <c r="J252" t="s">
        <v>960</v>
      </c>
      <c r="K252" t="s">
        <v>851</v>
      </c>
      <c r="L252">
        <v>5.65</v>
      </c>
      <c r="M252" t="s">
        <v>842</v>
      </c>
      <c r="N252" t="s">
        <v>572</v>
      </c>
      <c r="O252">
        <v>2008</v>
      </c>
      <c r="P252" t="s">
        <v>1868</v>
      </c>
      <c r="Q252" s="118">
        <v>6.0766483286123911</v>
      </c>
    </row>
    <row r="253" spans="1:17">
      <c r="A253" s="115" t="s">
        <v>1316</v>
      </c>
      <c r="B253" t="s">
        <v>1264</v>
      </c>
      <c r="C253" t="s">
        <v>1264</v>
      </c>
      <c r="D253" t="s">
        <v>867</v>
      </c>
      <c r="E253" t="s">
        <v>867</v>
      </c>
      <c r="F253" t="s">
        <v>993</v>
      </c>
      <c r="G253">
        <v>2009</v>
      </c>
      <c r="H253" t="s">
        <v>1869</v>
      </c>
      <c r="I253" t="s">
        <v>433</v>
      </c>
      <c r="J253" t="s">
        <v>1084</v>
      </c>
      <c r="K253" t="s">
        <v>834</v>
      </c>
      <c r="L253">
        <v>4.58</v>
      </c>
      <c r="M253" t="s">
        <v>848</v>
      </c>
      <c r="N253" t="s">
        <v>572</v>
      </c>
      <c r="O253">
        <v>2008</v>
      </c>
      <c r="P253" t="s">
        <v>1868</v>
      </c>
      <c r="Q253" s="118">
        <v>6.0950261450290499</v>
      </c>
    </row>
    <row r="254" spans="1:17">
      <c r="A254" s="116" t="s">
        <v>1557</v>
      </c>
      <c r="B254" t="s">
        <v>1264</v>
      </c>
      <c r="C254" t="s">
        <v>998</v>
      </c>
      <c r="D254" t="s">
        <v>868</v>
      </c>
      <c r="E254" t="s">
        <v>998</v>
      </c>
      <c r="F254" t="s">
        <v>730</v>
      </c>
      <c r="G254">
        <v>2009</v>
      </c>
      <c r="H254" t="s">
        <v>1872</v>
      </c>
      <c r="I254" t="s">
        <v>524</v>
      </c>
      <c r="J254" t="s">
        <v>963</v>
      </c>
      <c r="K254" t="s">
        <v>834</v>
      </c>
      <c r="L254">
        <v>4.7</v>
      </c>
      <c r="M254" t="s">
        <v>848</v>
      </c>
      <c r="N254" t="s">
        <v>572</v>
      </c>
      <c r="O254">
        <v>2008</v>
      </c>
      <c r="P254" t="s">
        <v>1868</v>
      </c>
      <c r="Q254" s="118">
        <v>6.0981223636599111</v>
      </c>
    </row>
    <row r="255" spans="1:17">
      <c r="A255" s="115" t="s">
        <v>1364</v>
      </c>
      <c r="B255" t="s">
        <v>1829</v>
      </c>
      <c r="C255" t="s">
        <v>998</v>
      </c>
      <c r="D255" t="s">
        <v>863</v>
      </c>
      <c r="E255" t="s">
        <v>998</v>
      </c>
      <c r="F255" t="s">
        <v>733</v>
      </c>
      <c r="G255">
        <v>2008</v>
      </c>
      <c r="H255" t="s">
        <v>1905</v>
      </c>
      <c r="I255" t="s">
        <v>529</v>
      </c>
      <c r="J255" t="s">
        <v>893</v>
      </c>
      <c r="K255" t="s">
        <v>851</v>
      </c>
      <c r="L255">
        <v>4.41</v>
      </c>
      <c r="M255" t="s">
        <v>837</v>
      </c>
      <c r="N255" t="s">
        <v>572</v>
      </c>
      <c r="O255">
        <v>2004</v>
      </c>
      <c r="P255" t="s">
        <v>1906</v>
      </c>
      <c r="Q255" s="118">
        <v>6.1377013546479171</v>
      </c>
    </row>
    <row r="256" spans="1:17">
      <c r="A256" s="115" t="s">
        <v>1542</v>
      </c>
      <c r="B256" t="s">
        <v>1264</v>
      </c>
      <c r="C256" t="s">
        <v>998</v>
      </c>
      <c r="D256" t="s">
        <v>1283</v>
      </c>
      <c r="E256" t="s">
        <v>998</v>
      </c>
      <c r="F256" t="s">
        <v>770</v>
      </c>
      <c r="G256">
        <v>2010</v>
      </c>
      <c r="H256" t="s">
        <v>1851</v>
      </c>
      <c r="I256" t="s">
        <v>433</v>
      </c>
      <c r="J256" t="s">
        <v>945</v>
      </c>
      <c r="K256" t="s">
        <v>834</v>
      </c>
      <c r="L256">
        <v>4.1399999999999997</v>
      </c>
      <c r="M256" t="s">
        <v>848</v>
      </c>
      <c r="N256" t="s">
        <v>572</v>
      </c>
      <c r="O256">
        <v>2009</v>
      </c>
      <c r="P256" t="s">
        <v>1852</v>
      </c>
      <c r="Q256" s="118">
        <v>6.2021853331815304</v>
      </c>
    </row>
    <row r="257" spans="1:17">
      <c r="A257" s="115" t="s">
        <v>1488</v>
      </c>
      <c r="B257" t="s">
        <v>1829</v>
      </c>
      <c r="C257" t="s">
        <v>998</v>
      </c>
      <c r="D257" t="s">
        <v>863</v>
      </c>
      <c r="E257" t="s">
        <v>998</v>
      </c>
      <c r="F257" t="s">
        <v>743</v>
      </c>
      <c r="G257">
        <v>2001</v>
      </c>
      <c r="H257" t="s">
        <v>1897</v>
      </c>
      <c r="I257" t="s">
        <v>494</v>
      </c>
      <c r="J257" t="s">
        <v>968</v>
      </c>
      <c r="K257" t="s">
        <v>851</v>
      </c>
      <c r="L257">
        <v>3.81</v>
      </c>
      <c r="M257" t="s">
        <v>839</v>
      </c>
      <c r="N257" t="s">
        <v>572</v>
      </c>
      <c r="O257">
        <v>1999</v>
      </c>
      <c r="P257" t="s">
        <v>1909</v>
      </c>
      <c r="Q257" s="118">
        <v>6.2328397942872797</v>
      </c>
    </row>
    <row r="258" spans="1:17">
      <c r="A258" s="116" t="s">
        <v>1579</v>
      </c>
      <c r="B258" t="s">
        <v>1829</v>
      </c>
      <c r="C258" t="s">
        <v>998</v>
      </c>
      <c r="D258" t="s">
        <v>863</v>
      </c>
      <c r="E258" t="s">
        <v>998</v>
      </c>
      <c r="F258" t="s">
        <v>980</v>
      </c>
      <c r="G258">
        <v>2009</v>
      </c>
      <c r="H258" t="s">
        <v>1922</v>
      </c>
      <c r="I258" t="s">
        <v>349</v>
      </c>
      <c r="J258" t="s">
        <v>988</v>
      </c>
      <c r="K258" t="s">
        <v>834</v>
      </c>
      <c r="L258">
        <v>4.01</v>
      </c>
      <c r="M258" t="s">
        <v>837</v>
      </c>
      <c r="N258" t="s">
        <v>572</v>
      </c>
      <c r="O258">
        <v>2007</v>
      </c>
      <c r="P258" t="s">
        <v>1863</v>
      </c>
      <c r="Q258" s="118">
        <v>6.2668506258447447</v>
      </c>
    </row>
    <row r="259" spans="1:17">
      <c r="A259" s="115" t="s">
        <v>1524</v>
      </c>
      <c r="B259" t="s">
        <v>950</v>
      </c>
      <c r="C259" t="s">
        <v>998</v>
      </c>
      <c r="D259" t="s">
        <v>1298</v>
      </c>
      <c r="E259" t="s">
        <v>998</v>
      </c>
      <c r="F259" t="s">
        <v>768</v>
      </c>
      <c r="G259">
        <v>2011</v>
      </c>
      <c r="H259" t="s">
        <v>1944</v>
      </c>
      <c r="I259" t="s">
        <v>446</v>
      </c>
      <c r="J259" t="s">
        <v>938</v>
      </c>
      <c r="K259" t="s">
        <v>834</v>
      </c>
      <c r="L259">
        <v>3.5</v>
      </c>
      <c r="M259" t="s">
        <v>846</v>
      </c>
      <c r="N259" t="s">
        <v>572</v>
      </c>
      <c r="O259">
        <v>2008</v>
      </c>
      <c r="P259" t="s">
        <v>1868</v>
      </c>
      <c r="Q259" s="118">
        <v>6.3126313720631009</v>
      </c>
    </row>
    <row r="260" spans="1:17">
      <c r="A260" s="115" t="s">
        <v>1490</v>
      </c>
      <c r="B260" t="s">
        <v>850</v>
      </c>
      <c r="C260" t="s">
        <v>998</v>
      </c>
      <c r="D260" t="s">
        <v>1313</v>
      </c>
      <c r="E260" t="s">
        <v>998</v>
      </c>
      <c r="F260" t="s">
        <v>756</v>
      </c>
      <c r="G260">
        <v>2000</v>
      </c>
      <c r="H260" t="s">
        <v>1891</v>
      </c>
      <c r="I260" t="s">
        <v>524</v>
      </c>
      <c r="J260" t="s">
        <v>1273</v>
      </c>
      <c r="K260" t="s">
        <v>834</v>
      </c>
      <c r="L260">
        <v>3.7777777777777777</v>
      </c>
      <c r="M260" t="s">
        <v>842</v>
      </c>
      <c r="N260" t="s">
        <v>572</v>
      </c>
      <c r="O260">
        <v>1996</v>
      </c>
      <c r="P260" t="s">
        <v>1892</v>
      </c>
      <c r="Q260" s="118">
        <v>6.3350102802080031</v>
      </c>
    </row>
    <row r="261" spans="1:17">
      <c r="A261" s="115" t="s">
        <v>1580</v>
      </c>
      <c r="B261" t="s">
        <v>1829</v>
      </c>
      <c r="C261" t="s">
        <v>998</v>
      </c>
      <c r="D261" t="s">
        <v>863</v>
      </c>
      <c r="E261" t="s">
        <v>998</v>
      </c>
      <c r="F261" t="s">
        <v>980</v>
      </c>
      <c r="G261">
        <v>2009</v>
      </c>
      <c r="H261" t="s">
        <v>1922</v>
      </c>
      <c r="I261" t="s">
        <v>349</v>
      </c>
      <c r="J261" t="s">
        <v>988</v>
      </c>
      <c r="K261" t="s">
        <v>851</v>
      </c>
      <c r="L261">
        <v>4.07</v>
      </c>
      <c r="M261" t="s">
        <v>837</v>
      </c>
      <c r="N261" t="s">
        <v>572</v>
      </c>
      <c r="O261">
        <v>2007</v>
      </c>
      <c r="P261" t="s">
        <v>1863</v>
      </c>
      <c r="Q261" s="118">
        <v>6.3606189643860622</v>
      </c>
    </row>
    <row r="262" spans="1:17">
      <c r="A262" s="115" t="s">
        <v>1752</v>
      </c>
      <c r="B262" t="s">
        <v>1264</v>
      </c>
      <c r="C262" t="s">
        <v>998</v>
      </c>
      <c r="D262" t="s">
        <v>868</v>
      </c>
      <c r="E262" t="s">
        <v>998</v>
      </c>
      <c r="F262" t="s">
        <v>1076</v>
      </c>
      <c r="G262">
        <v>2011</v>
      </c>
      <c r="H262" t="s">
        <v>1859</v>
      </c>
      <c r="I262" t="s">
        <v>545</v>
      </c>
      <c r="J262" t="s">
        <v>1247</v>
      </c>
      <c r="K262" t="s">
        <v>834</v>
      </c>
      <c r="L262">
        <v>4.71</v>
      </c>
      <c r="M262" t="s">
        <v>848</v>
      </c>
      <c r="N262" t="s">
        <v>572</v>
      </c>
      <c r="O262">
        <v>2011</v>
      </c>
      <c r="P262" t="s">
        <v>1860</v>
      </c>
      <c r="Q262" s="118">
        <v>6.4202699377356955</v>
      </c>
    </row>
    <row r="263" spans="1:17">
      <c r="A263" s="115" t="s">
        <v>1770</v>
      </c>
      <c r="B263" t="s">
        <v>1829</v>
      </c>
      <c r="C263" t="s">
        <v>998</v>
      </c>
      <c r="D263" t="s">
        <v>863</v>
      </c>
      <c r="E263" t="s">
        <v>998</v>
      </c>
      <c r="F263" t="s">
        <v>1019</v>
      </c>
      <c r="G263">
        <v>2013</v>
      </c>
      <c r="H263" t="s">
        <v>1864</v>
      </c>
      <c r="I263" t="s">
        <v>1254</v>
      </c>
      <c r="J263" t="s">
        <v>1120</v>
      </c>
      <c r="K263" t="s">
        <v>834</v>
      </c>
      <c r="L263">
        <v>6.1</v>
      </c>
      <c r="M263" t="s">
        <v>840</v>
      </c>
      <c r="N263" t="s">
        <v>572</v>
      </c>
      <c r="O263">
        <v>2012</v>
      </c>
      <c r="P263" t="s">
        <v>1865</v>
      </c>
      <c r="Q263" s="118">
        <v>6.4529459999999998</v>
      </c>
    </row>
    <row r="264" spans="1:17">
      <c r="A264" s="115" t="s">
        <v>1774</v>
      </c>
      <c r="B264" t="s">
        <v>1829</v>
      </c>
      <c r="C264" t="s">
        <v>998</v>
      </c>
      <c r="D264" t="s">
        <v>863</v>
      </c>
      <c r="E264" t="s">
        <v>998</v>
      </c>
      <c r="F264" t="s">
        <v>1019</v>
      </c>
      <c r="G264">
        <v>2013</v>
      </c>
      <c r="H264" t="s">
        <v>1864</v>
      </c>
      <c r="I264" t="s">
        <v>1254</v>
      </c>
      <c r="J264" t="s">
        <v>1123</v>
      </c>
      <c r="K264" t="s">
        <v>834</v>
      </c>
      <c r="L264">
        <v>6</v>
      </c>
      <c r="M264" t="s">
        <v>840</v>
      </c>
      <c r="N264" t="s">
        <v>572</v>
      </c>
      <c r="O264">
        <v>2012</v>
      </c>
      <c r="P264" t="s">
        <v>1865</v>
      </c>
      <c r="Q264" s="118">
        <v>6.5439600000000002</v>
      </c>
    </row>
    <row r="265" spans="1:17">
      <c r="A265" s="116" t="s">
        <v>1383</v>
      </c>
      <c r="B265" t="s">
        <v>1829</v>
      </c>
      <c r="C265" t="s">
        <v>998</v>
      </c>
      <c r="D265" t="s">
        <v>863</v>
      </c>
      <c r="E265" t="s">
        <v>998</v>
      </c>
      <c r="F265" t="s">
        <v>741</v>
      </c>
      <c r="G265">
        <v>2008</v>
      </c>
      <c r="H265" t="s">
        <v>1907</v>
      </c>
      <c r="I265" t="s">
        <v>524</v>
      </c>
      <c r="J265" t="s">
        <v>894</v>
      </c>
      <c r="K265" t="s">
        <v>851</v>
      </c>
      <c r="L265">
        <v>4.2300000000000004</v>
      </c>
      <c r="M265" t="s">
        <v>839</v>
      </c>
      <c r="N265" t="s">
        <v>572</v>
      </c>
      <c r="O265">
        <v>2006</v>
      </c>
      <c r="P265" t="s">
        <v>1850</v>
      </c>
      <c r="Q265" s="118">
        <v>6.5925411097842614</v>
      </c>
    </row>
    <row r="266" spans="1:17">
      <c r="A266" s="115" t="s">
        <v>1526</v>
      </c>
      <c r="B266" t="s">
        <v>950</v>
      </c>
      <c r="C266" t="s">
        <v>998</v>
      </c>
      <c r="D266" t="s">
        <v>1298</v>
      </c>
      <c r="E266" t="s">
        <v>998</v>
      </c>
      <c r="F266" t="s">
        <v>768</v>
      </c>
      <c r="G266">
        <v>2011</v>
      </c>
      <c r="H266" t="s">
        <v>1944</v>
      </c>
      <c r="I266" t="s">
        <v>446</v>
      </c>
      <c r="J266" t="s">
        <v>940</v>
      </c>
      <c r="K266" t="s">
        <v>834</v>
      </c>
      <c r="L266">
        <v>3.69</v>
      </c>
      <c r="M266" t="s">
        <v>846</v>
      </c>
      <c r="N266" t="s">
        <v>572</v>
      </c>
      <c r="O266">
        <v>2008</v>
      </c>
      <c r="P266" t="s">
        <v>1868</v>
      </c>
      <c r="Q266" s="118">
        <v>6.6553170751179547</v>
      </c>
    </row>
    <row r="267" spans="1:17">
      <c r="A267" s="116" t="s">
        <v>1541</v>
      </c>
      <c r="B267" t="s">
        <v>1264</v>
      </c>
      <c r="C267" t="s">
        <v>998</v>
      </c>
      <c r="D267" t="s">
        <v>1283</v>
      </c>
      <c r="E267" t="s">
        <v>998</v>
      </c>
      <c r="F267" t="s">
        <v>770</v>
      </c>
      <c r="G267">
        <v>2010</v>
      </c>
      <c r="H267" t="s">
        <v>1851</v>
      </c>
      <c r="I267" t="s">
        <v>433</v>
      </c>
      <c r="J267" t="s">
        <v>944</v>
      </c>
      <c r="K267" t="s">
        <v>834</v>
      </c>
      <c r="L267">
        <v>4.49</v>
      </c>
      <c r="M267" t="s">
        <v>848</v>
      </c>
      <c r="N267" t="s">
        <v>572</v>
      </c>
      <c r="O267">
        <v>2009</v>
      </c>
      <c r="P267" t="s">
        <v>1852</v>
      </c>
      <c r="Q267" s="118">
        <v>6.7265246729432535</v>
      </c>
    </row>
    <row r="268" spans="1:17">
      <c r="A268" s="116" t="s">
        <v>1745</v>
      </c>
      <c r="B268" t="s">
        <v>1264</v>
      </c>
      <c r="C268" t="s">
        <v>998</v>
      </c>
      <c r="D268" t="s">
        <v>1283</v>
      </c>
      <c r="E268" t="s">
        <v>998</v>
      </c>
      <c r="F268" t="s">
        <v>1076</v>
      </c>
      <c r="G268">
        <v>2011</v>
      </c>
      <c r="H268" t="s">
        <v>1859</v>
      </c>
      <c r="I268" t="s">
        <v>545</v>
      </c>
      <c r="J268" t="s">
        <v>1252</v>
      </c>
      <c r="K268" t="s">
        <v>834</v>
      </c>
      <c r="L268">
        <v>5.0199999999999996</v>
      </c>
      <c r="M268" t="s">
        <v>848</v>
      </c>
      <c r="N268" t="s">
        <v>572</v>
      </c>
      <c r="O268">
        <v>2011</v>
      </c>
      <c r="P268" t="s">
        <v>1860</v>
      </c>
      <c r="Q268" s="118">
        <v>6.8428354750388944</v>
      </c>
    </row>
    <row r="269" spans="1:17">
      <c r="A269" s="115" t="s">
        <v>1750</v>
      </c>
      <c r="B269" t="s">
        <v>1264</v>
      </c>
      <c r="C269" t="s">
        <v>998</v>
      </c>
      <c r="D269" t="s">
        <v>868</v>
      </c>
      <c r="E269" t="s">
        <v>998</v>
      </c>
      <c r="F269" t="s">
        <v>1076</v>
      </c>
      <c r="G269">
        <v>2011</v>
      </c>
      <c r="H269" t="s">
        <v>1859</v>
      </c>
      <c r="I269" t="s">
        <v>545</v>
      </c>
      <c r="J269" t="s">
        <v>1245</v>
      </c>
      <c r="K269" t="s">
        <v>834</v>
      </c>
      <c r="L269">
        <v>5.04</v>
      </c>
      <c r="M269" t="s">
        <v>848</v>
      </c>
      <c r="N269" t="s">
        <v>572</v>
      </c>
      <c r="O269">
        <v>2011</v>
      </c>
      <c r="P269" t="s">
        <v>1860</v>
      </c>
      <c r="Q269" s="118">
        <v>6.8700977677681339</v>
      </c>
    </row>
    <row r="270" spans="1:17">
      <c r="A270" s="116" t="s">
        <v>1785</v>
      </c>
      <c r="B270" t="s">
        <v>832</v>
      </c>
      <c r="C270" t="s">
        <v>998</v>
      </c>
      <c r="D270" t="s">
        <v>868</v>
      </c>
      <c r="E270" t="s">
        <v>998</v>
      </c>
      <c r="F270" t="s">
        <v>1023</v>
      </c>
      <c r="G270">
        <v>2014</v>
      </c>
      <c r="H270" t="s">
        <v>1866</v>
      </c>
      <c r="I270" t="s">
        <v>349</v>
      </c>
      <c r="J270" t="s">
        <v>1277</v>
      </c>
      <c r="K270" t="s">
        <v>851</v>
      </c>
      <c r="L270">
        <v>6.32</v>
      </c>
      <c r="M270" t="s">
        <v>848</v>
      </c>
      <c r="N270" t="s">
        <v>572</v>
      </c>
      <c r="O270">
        <v>2012</v>
      </c>
      <c r="P270" t="s">
        <v>1865</v>
      </c>
      <c r="Q270" s="118">
        <v>6.9127146178076666</v>
      </c>
    </row>
    <row r="271" spans="1:17">
      <c r="A271" s="116" t="s">
        <v>1365</v>
      </c>
      <c r="B271" t="s">
        <v>850</v>
      </c>
      <c r="C271" t="s">
        <v>998</v>
      </c>
      <c r="D271" t="s">
        <v>1309</v>
      </c>
      <c r="E271" t="s">
        <v>998</v>
      </c>
      <c r="F271" t="s">
        <v>723</v>
      </c>
      <c r="G271">
        <v>2010</v>
      </c>
      <c r="H271" t="s">
        <v>1887</v>
      </c>
      <c r="I271" t="s">
        <v>42</v>
      </c>
      <c r="J271" t="s">
        <v>854</v>
      </c>
      <c r="K271" t="s">
        <v>834</v>
      </c>
      <c r="L271">
        <v>6.44</v>
      </c>
      <c r="M271" t="s">
        <v>843</v>
      </c>
      <c r="N271" t="s">
        <v>572</v>
      </c>
      <c r="O271">
        <v>2008</v>
      </c>
      <c r="P271" t="s">
        <v>1868</v>
      </c>
      <c r="Q271" s="118">
        <v>6.9263035816396092</v>
      </c>
    </row>
    <row r="272" spans="1:17">
      <c r="A272" s="116" t="s">
        <v>1543</v>
      </c>
      <c r="B272" t="s">
        <v>1264</v>
      </c>
      <c r="C272" t="s">
        <v>998</v>
      </c>
      <c r="D272" t="s">
        <v>1283</v>
      </c>
      <c r="E272" t="s">
        <v>998</v>
      </c>
      <c r="F272" t="s">
        <v>770</v>
      </c>
      <c r="G272">
        <v>2010</v>
      </c>
      <c r="H272" t="s">
        <v>1851</v>
      </c>
      <c r="I272" t="s">
        <v>433</v>
      </c>
      <c r="J272" t="s">
        <v>944</v>
      </c>
      <c r="K272" t="s">
        <v>834</v>
      </c>
      <c r="L272">
        <v>4.63</v>
      </c>
      <c r="M272" t="s">
        <v>848</v>
      </c>
      <c r="N272" t="s">
        <v>572</v>
      </c>
      <c r="O272">
        <v>2009</v>
      </c>
      <c r="P272" t="s">
        <v>1852</v>
      </c>
      <c r="Q272" s="118">
        <v>6.9362604088479438</v>
      </c>
    </row>
    <row r="273" spans="1:17">
      <c r="A273" s="116" t="s">
        <v>1525</v>
      </c>
      <c r="B273" t="s">
        <v>950</v>
      </c>
      <c r="C273" t="s">
        <v>998</v>
      </c>
      <c r="D273" t="s">
        <v>1298</v>
      </c>
      <c r="E273" t="s">
        <v>998</v>
      </c>
      <c r="F273" t="s">
        <v>768</v>
      </c>
      <c r="G273">
        <v>2011</v>
      </c>
      <c r="H273" t="s">
        <v>1944</v>
      </c>
      <c r="I273" t="s">
        <v>446</v>
      </c>
      <c r="J273" t="s">
        <v>939</v>
      </c>
      <c r="K273" t="s">
        <v>834</v>
      </c>
      <c r="L273">
        <v>3.9</v>
      </c>
      <c r="M273" t="s">
        <v>846</v>
      </c>
      <c r="N273" t="s">
        <v>572</v>
      </c>
      <c r="O273">
        <v>2008</v>
      </c>
      <c r="P273" t="s">
        <v>1868</v>
      </c>
      <c r="Q273" s="118">
        <v>7.0340749574417405</v>
      </c>
    </row>
    <row r="274" spans="1:17">
      <c r="A274" s="116" t="s">
        <v>1499</v>
      </c>
      <c r="B274" t="s">
        <v>1829</v>
      </c>
      <c r="C274" t="s">
        <v>998</v>
      </c>
      <c r="D274" t="s">
        <v>863</v>
      </c>
      <c r="E274" t="s">
        <v>998</v>
      </c>
      <c r="F274" t="s">
        <v>760</v>
      </c>
      <c r="G274">
        <v>2007</v>
      </c>
      <c r="H274" t="s">
        <v>1919</v>
      </c>
      <c r="I274" t="s">
        <v>524</v>
      </c>
      <c r="J274" t="s">
        <v>934</v>
      </c>
      <c r="K274" t="s">
        <v>851</v>
      </c>
      <c r="L274">
        <v>4.8</v>
      </c>
      <c r="M274" t="s">
        <v>837</v>
      </c>
      <c r="N274" t="s">
        <v>572</v>
      </c>
      <c r="O274">
        <v>2005</v>
      </c>
      <c r="P274" t="s">
        <v>1856</v>
      </c>
      <c r="Q274" s="118">
        <v>7.0857360523290343</v>
      </c>
    </row>
    <row r="275" spans="1:17">
      <c r="A275" s="115" t="s">
        <v>1530</v>
      </c>
      <c r="B275" t="s">
        <v>950</v>
      </c>
      <c r="C275" t="s">
        <v>998</v>
      </c>
      <c r="D275" t="s">
        <v>1298</v>
      </c>
      <c r="E275" t="s">
        <v>998</v>
      </c>
      <c r="F275" t="s">
        <v>768</v>
      </c>
      <c r="G275">
        <v>2011</v>
      </c>
      <c r="H275" t="s">
        <v>1944</v>
      </c>
      <c r="I275" t="s">
        <v>446</v>
      </c>
      <c r="J275" t="s">
        <v>940</v>
      </c>
      <c r="K275" t="s">
        <v>834</v>
      </c>
      <c r="L275">
        <v>3.93</v>
      </c>
      <c r="M275" t="s">
        <v>846</v>
      </c>
      <c r="N275" t="s">
        <v>572</v>
      </c>
      <c r="O275">
        <v>2008</v>
      </c>
      <c r="P275" t="s">
        <v>1868</v>
      </c>
      <c r="Q275" s="118">
        <v>7.088183226345139</v>
      </c>
    </row>
    <row r="276" spans="1:17">
      <c r="A276" s="116" t="s">
        <v>1487</v>
      </c>
      <c r="B276" t="s">
        <v>1829</v>
      </c>
      <c r="C276" t="s">
        <v>998</v>
      </c>
      <c r="D276" t="s">
        <v>863</v>
      </c>
      <c r="E276" t="s">
        <v>998</v>
      </c>
      <c r="F276" t="s">
        <v>743</v>
      </c>
      <c r="G276">
        <v>2001</v>
      </c>
      <c r="H276" t="s">
        <v>1897</v>
      </c>
      <c r="I276" t="s">
        <v>494</v>
      </c>
      <c r="J276" t="s">
        <v>930</v>
      </c>
      <c r="K276" t="s">
        <v>834</v>
      </c>
      <c r="L276">
        <v>4.3600000000000003</v>
      </c>
      <c r="M276" t="s">
        <v>839</v>
      </c>
      <c r="N276" t="s">
        <v>572</v>
      </c>
      <c r="O276">
        <v>1999</v>
      </c>
      <c r="P276" t="s">
        <v>1909</v>
      </c>
      <c r="Q276" s="118">
        <v>7.1325935703654961</v>
      </c>
    </row>
    <row r="277" spans="1:17">
      <c r="A277" s="115" t="s">
        <v>1482</v>
      </c>
      <c r="B277" t="s">
        <v>850</v>
      </c>
      <c r="C277" t="s">
        <v>998</v>
      </c>
      <c r="D277" t="s">
        <v>1314</v>
      </c>
      <c r="E277" t="s">
        <v>998</v>
      </c>
      <c r="F277" t="s">
        <v>743</v>
      </c>
      <c r="G277">
        <v>2001</v>
      </c>
      <c r="H277" t="s">
        <v>1897</v>
      </c>
      <c r="I277" t="s">
        <v>154</v>
      </c>
      <c r="J277" t="s">
        <v>929</v>
      </c>
      <c r="K277" t="s">
        <v>834</v>
      </c>
      <c r="L277">
        <v>2.14</v>
      </c>
      <c r="M277" t="s">
        <v>842</v>
      </c>
      <c r="N277" t="s">
        <v>572</v>
      </c>
      <c r="O277">
        <v>2000</v>
      </c>
      <c r="P277" t="s">
        <v>1883</v>
      </c>
      <c r="Q277" s="118">
        <v>7.1791676402165727</v>
      </c>
    </row>
    <row r="278" spans="1:17">
      <c r="A278" s="116" t="s">
        <v>1741</v>
      </c>
      <c r="B278" t="s">
        <v>1264</v>
      </c>
      <c r="C278" t="s">
        <v>998</v>
      </c>
      <c r="D278" t="s">
        <v>867</v>
      </c>
      <c r="E278" t="s">
        <v>998</v>
      </c>
      <c r="F278" t="s">
        <v>1076</v>
      </c>
      <c r="G278">
        <v>2011</v>
      </c>
      <c r="H278" t="s">
        <v>1859</v>
      </c>
      <c r="I278" t="s">
        <v>545</v>
      </c>
      <c r="J278" t="s">
        <v>1241</v>
      </c>
      <c r="K278" t="s">
        <v>834</v>
      </c>
      <c r="L278">
        <v>5.27</v>
      </c>
      <c r="M278" t="s">
        <v>848</v>
      </c>
      <c r="N278" t="s">
        <v>572</v>
      </c>
      <c r="O278">
        <v>2011</v>
      </c>
      <c r="P278" t="s">
        <v>1860</v>
      </c>
      <c r="Q278" s="118">
        <v>7.1836141341543769</v>
      </c>
    </row>
    <row r="279" spans="1:17">
      <c r="A279" s="116" t="s">
        <v>1539</v>
      </c>
      <c r="B279" t="s">
        <v>1264</v>
      </c>
      <c r="C279" t="s">
        <v>998</v>
      </c>
      <c r="D279" t="s">
        <v>867</v>
      </c>
      <c r="E279" t="s">
        <v>998</v>
      </c>
      <c r="F279" t="s">
        <v>770</v>
      </c>
      <c r="G279">
        <v>2010</v>
      </c>
      <c r="H279" t="s">
        <v>1851</v>
      </c>
      <c r="I279" t="s">
        <v>433</v>
      </c>
      <c r="J279" t="s">
        <v>947</v>
      </c>
      <c r="K279" t="s">
        <v>834</v>
      </c>
      <c r="L279">
        <v>4.84</v>
      </c>
      <c r="M279" t="s">
        <v>848</v>
      </c>
      <c r="N279" t="s">
        <v>572</v>
      </c>
      <c r="O279">
        <v>2009</v>
      </c>
      <c r="P279" t="s">
        <v>1852</v>
      </c>
      <c r="Q279" s="118">
        <v>7.2508640127049793</v>
      </c>
    </row>
    <row r="280" spans="1:17">
      <c r="A280" s="115" t="s">
        <v>1528</v>
      </c>
      <c r="B280" t="s">
        <v>950</v>
      </c>
      <c r="C280" t="s">
        <v>998</v>
      </c>
      <c r="D280" t="s">
        <v>1298</v>
      </c>
      <c r="E280" t="s">
        <v>998</v>
      </c>
      <c r="F280" t="s">
        <v>768</v>
      </c>
      <c r="G280">
        <v>2011</v>
      </c>
      <c r="H280" t="s">
        <v>1944</v>
      </c>
      <c r="I280" t="s">
        <v>446</v>
      </c>
      <c r="J280" t="s">
        <v>938</v>
      </c>
      <c r="K280" t="s">
        <v>834</v>
      </c>
      <c r="L280">
        <v>4.03</v>
      </c>
      <c r="M280" t="s">
        <v>846</v>
      </c>
      <c r="N280" t="s">
        <v>572</v>
      </c>
      <c r="O280">
        <v>2008</v>
      </c>
      <c r="P280" t="s">
        <v>1868</v>
      </c>
      <c r="Q280" s="118">
        <v>7.2685441226897991</v>
      </c>
    </row>
    <row r="281" spans="1:17">
      <c r="A281" s="116" t="s">
        <v>1519</v>
      </c>
      <c r="B281" t="s">
        <v>1264</v>
      </c>
      <c r="C281" t="s">
        <v>998</v>
      </c>
      <c r="D281" t="s">
        <v>868</v>
      </c>
      <c r="E281" t="s">
        <v>998</v>
      </c>
      <c r="F281" t="s">
        <v>729</v>
      </c>
      <c r="G281">
        <v>2011</v>
      </c>
      <c r="H281" t="s">
        <v>1880</v>
      </c>
      <c r="I281" t="s">
        <v>568</v>
      </c>
      <c r="J281" t="s">
        <v>937</v>
      </c>
      <c r="K281" t="s">
        <v>834</v>
      </c>
      <c r="L281">
        <v>5.33</v>
      </c>
      <c r="M281" t="s">
        <v>848</v>
      </c>
      <c r="N281" t="s">
        <v>572</v>
      </c>
      <c r="O281">
        <v>2009</v>
      </c>
      <c r="P281" t="s">
        <v>1852</v>
      </c>
      <c r="Q281" s="118">
        <v>7.293111347768976</v>
      </c>
    </row>
    <row r="282" spans="1:17">
      <c r="A282" s="115" t="s">
        <v>1458</v>
      </c>
      <c r="B282" t="s">
        <v>1829</v>
      </c>
      <c r="C282" t="s">
        <v>998</v>
      </c>
      <c r="D282" t="s">
        <v>863</v>
      </c>
      <c r="E282" t="s">
        <v>998</v>
      </c>
      <c r="F282" t="s">
        <v>737</v>
      </c>
      <c r="G282">
        <v>2003</v>
      </c>
      <c r="H282" t="s">
        <v>1916</v>
      </c>
      <c r="I282" t="s">
        <v>349</v>
      </c>
      <c r="J282" t="s">
        <v>912</v>
      </c>
      <c r="K282" t="s">
        <v>851</v>
      </c>
      <c r="L282">
        <v>2.2000000000000002</v>
      </c>
      <c r="M282" t="s">
        <v>837</v>
      </c>
      <c r="N282" t="s">
        <v>572</v>
      </c>
      <c r="O282">
        <v>1996</v>
      </c>
      <c r="P282" t="s">
        <v>1892</v>
      </c>
      <c r="Q282" s="118">
        <v>7.3237401623280096</v>
      </c>
    </row>
    <row r="283" spans="1:17">
      <c r="A283" s="115" t="s">
        <v>1586</v>
      </c>
      <c r="B283" t="s">
        <v>1829</v>
      </c>
      <c r="C283" t="s">
        <v>998</v>
      </c>
      <c r="D283" t="s">
        <v>863</v>
      </c>
      <c r="E283" t="s">
        <v>998</v>
      </c>
      <c r="F283" t="s">
        <v>980</v>
      </c>
      <c r="G283">
        <v>2009</v>
      </c>
      <c r="H283" t="s">
        <v>1922</v>
      </c>
      <c r="I283" t="s">
        <v>349</v>
      </c>
      <c r="J283" t="s">
        <v>986</v>
      </c>
      <c r="K283" t="s">
        <v>851</v>
      </c>
      <c r="L283">
        <v>4.6900000000000004</v>
      </c>
      <c r="M283" t="s">
        <v>837</v>
      </c>
      <c r="N283" t="s">
        <v>572</v>
      </c>
      <c r="O283">
        <v>2007</v>
      </c>
      <c r="P283" t="s">
        <v>1863</v>
      </c>
      <c r="Q283" s="118">
        <v>7.3295584626463475</v>
      </c>
    </row>
    <row r="284" spans="1:17">
      <c r="A284" s="115" t="s">
        <v>1540</v>
      </c>
      <c r="B284" t="s">
        <v>1264</v>
      </c>
      <c r="C284" t="s">
        <v>998</v>
      </c>
      <c r="D284" t="s">
        <v>867</v>
      </c>
      <c r="E284" t="s">
        <v>998</v>
      </c>
      <c r="F284" t="s">
        <v>770</v>
      </c>
      <c r="G284">
        <v>2010</v>
      </c>
      <c r="H284" t="s">
        <v>1851</v>
      </c>
      <c r="I284" t="s">
        <v>433</v>
      </c>
      <c r="J284" t="s">
        <v>946</v>
      </c>
      <c r="K284" t="s">
        <v>834</v>
      </c>
      <c r="L284">
        <v>4.97</v>
      </c>
      <c r="M284" t="s">
        <v>848</v>
      </c>
      <c r="N284" t="s">
        <v>572</v>
      </c>
      <c r="O284">
        <v>2009</v>
      </c>
      <c r="P284" t="s">
        <v>1852</v>
      </c>
      <c r="Q284" s="118">
        <v>7.4456186246164746</v>
      </c>
    </row>
    <row r="285" spans="1:17">
      <c r="A285" s="115" t="s">
        <v>1370</v>
      </c>
      <c r="B285" t="s">
        <v>850</v>
      </c>
      <c r="C285" t="s">
        <v>998</v>
      </c>
      <c r="D285" t="s">
        <v>1309</v>
      </c>
      <c r="E285" t="s">
        <v>998</v>
      </c>
      <c r="F285" t="s">
        <v>723</v>
      </c>
      <c r="G285">
        <v>2010</v>
      </c>
      <c r="H285" t="s">
        <v>1887</v>
      </c>
      <c r="I285" t="s">
        <v>42</v>
      </c>
      <c r="J285" t="s">
        <v>852</v>
      </c>
      <c r="K285" t="s">
        <v>851</v>
      </c>
      <c r="L285">
        <v>6.95</v>
      </c>
      <c r="M285" t="s">
        <v>843</v>
      </c>
      <c r="N285" t="s">
        <v>572</v>
      </c>
      <c r="O285">
        <v>2008</v>
      </c>
      <c r="P285" t="s">
        <v>1868</v>
      </c>
      <c r="Q285" s="118">
        <v>7.4748152006824977</v>
      </c>
    </row>
    <row r="286" spans="1:17">
      <c r="A286" s="115" t="s">
        <v>1388</v>
      </c>
      <c r="B286" t="s">
        <v>950</v>
      </c>
      <c r="C286" t="s">
        <v>998</v>
      </c>
      <c r="D286" t="s">
        <v>1298</v>
      </c>
      <c r="E286" t="s">
        <v>998</v>
      </c>
      <c r="F286" t="s">
        <v>737</v>
      </c>
      <c r="G286">
        <v>2006</v>
      </c>
      <c r="H286" t="s">
        <v>1939</v>
      </c>
      <c r="I286" t="s">
        <v>524</v>
      </c>
      <c r="J286" t="s">
        <v>898</v>
      </c>
      <c r="K286" t="s">
        <v>834</v>
      </c>
      <c r="L286">
        <v>5.09</v>
      </c>
      <c r="M286" t="s">
        <v>846</v>
      </c>
      <c r="N286" t="s">
        <v>572</v>
      </c>
      <c r="O286">
        <v>2005</v>
      </c>
      <c r="P286" t="s">
        <v>1856</v>
      </c>
      <c r="Q286" s="118">
        <v>7.5138326054905793</v>
      </c>
    </row>
    <row r="287" spans="1:17">
      <c r="A287" s="116" t="s">
        <v>1389</v>
      </c>
      <c r="B287" t="s">
        <v>950</v>
      </c>
      <c r="C287" t="s">
        <v>998</v>
      </c>
      <c r="D287" t="s">
        <v>1298</v>
      </c>
      <c r="E287" t="s">
        <v>998</v>
      </c>
      <c r="F287" t="s">
        <v>737</v>
      </c>
      <c r="G287">
        <v>2006</v>
      </c>
      <c r="H287" t="s">
        <v>1939</v>
      </c>
      <c r="I287" t="s">
        <v>524</v>
      </c>
      <c r="J287" t="s">
        <v>899</v>
      </c>
      <c r="K287" t="s">
        <v>834</v>
      </c>
      <c r="L287">
        <v>5.13</v>
      </c>
      <c r="M287" t="s">
        <v>846</v>
      </c>
      <c r="N287" t="s">
        <v>572</v>
      </c>
      <c r="O287">
        <v>2005</v>
      </c>
      <c r="P287" t="s">
        <v>1856</v>
      </c>
      <c r="Q287" s="118">
        <v>7.5728804059266546</v>
      </c>
    </row>
    <row r="288" spans="1:17">
      <c r="A288" s="115" t="s">
        <v>1674</v>
      </c>
      <c r="B288" t="s">
        <v>832</v>
      </c>
      <c r="C288" t="s">
        <v>998</v>
      </c>
      <c r="D288" t="s">
        <v>868</v>
      </c>
      <c r="E288" t="s">
        <v>998</v>
      </c>
      <c r="F288" t="s">
        <v>1038</v>
      </c>
      <c r="G288">
        <v>2011</v>
      </c>
      <c r="H288" t="s">
        <v>1861</v>
      </c>
      <c r="I288" t="s">
        <v>349</v>
      </c>
      <c r="J288" t="s">
        <v>1278</v>
      </c>
      <c r="K288" t="s">
        <v>851</v>
      </c>
      <c r="L288">
        <v>6.24</v>
      </c>
      <c r="M288" t="s">
        <v>848</v>
      </c>
      <c r="N288" t="s">
        <v>572</v>
      </c>
      <c r="O288">
        <v>2010</v>
      </c>
      <c r="P288" t="s">
        <v>1858</v>
      </c>
      <c r="Q288" s="118">
        <v>7.5835623355542516</v>
      </c>
    </row>
    <row r="289" spans="1:17">
      <c r="A289" s="116" t="s">
        <v>1461</v>
      </c>
      <c r="B289" t="s">
        <v>1829</v>
      </c>
      <c r="C289" t="s">
        <v>998</v>
      </c>
      <c r="D289" t="s">
        <v>863</v>
      </c>
      <c r="E289" t="s">
        <v>998</v>
      </c>
      <c r="F289" t="s">
        <v>753</v>
      </c>
      <c r="G289">
        <v>2002</v>
      </c>
      <c r="H289" t="s">
        <v>1917</v>
      </c>
      <c r="I289" t="s">
        <v>349</v>
      </c>
      <c r="J289" t="s">
        <v>923</v>
      </c>
      <c r="K289" t="s">
        <v>851</v>
      </c>
      <c r="L289">
        <v>2.34</v>
      </c>
      <c r="M289" t="s">
        <v>837</v>
      </c>
      <c r="N289" t="s">
        <v>572</v>
      </c>
      <c r="O289">
        <v>2000</v>
      </c>
      <c r="P289" t="s">
        <v>1883</v>
      </c>
      <c r="Q289" s="118">
        <v>7.593957763224596</v>
      </c>
    </row>
    <row r="290" spans="1:17">
      <c r="A290" s="116" t="s">
        <v>1739</v>
      </c>
      <c r="B290" t="s">
        <v>1264</v>
      </c>
      <c r="C290" t="s">
        <v>998</v>
      </c>
      <c r="D290" t="s">
        <v>867</v>
      </c>
      <c r="E290" t="s">
        <v>998</v>
      </c>
      <c r="F290" t="s">
        <v>1076</v>
      </c>
      <c r="G290">
        <v>2011</v>
      </c>
      <c r="H290" t="s">
        <v>1859</v>
      </c>
      <c r="I290" t="s">
        <v>545</v>
      </c>
      <c r="J290" t="s">
        <v>1238</v>
      </c>
      <c r="K290" t="s">
        <v>834</v>
      </c>
      <c r="L290">
        <v>5.6</v>
      </c>
      <c r="M290" t="s">
        <v>848</v>
      </c>
      <c r="N290" t="s">
        <v>572</v>
      </c>
      <c r="O290">
        <v>2011</v>
      </c>
      <c r="P290" t="s">
        <v>1860</v>
      </c>
      <c r="Q290" s="118">
        <v>7.6334419641868143</v>
      </c>
    </row>
    <row r="291" spans="1:17">
      <c r="A291" s="116" t="s">
        <v>1501</v>
      </c>
      <c r="B291" t="s">
        <v>1829</v>
      </c>
      <c r="C291" t="s">
        <v>998</v>
      </c>
      <c r="D291" t="s">
        <v>863</v>
      </c>
      <c r="E291" t="s">
        <v>998</v>
      </c>
      <c r="F291" t="s">
        <v>760</v>
      </c>
      <c r="G291">
        <v>2007</v>
      </c>
      <c r="H291" t="s">
        <v>1919</v>
      </c>
      <c r="I291" t="s">
        <v>475</v>
      </c>
      <c r="J291" t="s">
        <v>933</v>
      </c>
      <c r="K291" t="s">
        <v>851</v>
      </c>
      <c r="L291">
        <v>6.05</v>
      </c>
      <c r="M291" t="s">
        <v>839</v>
      </c>
      <c r="N291" t="s">
        <v>572</v>
      </c>
      <c r="O291">
        <v>2005</v>
      </c>
      <c r="P291" t="s">
        <v>1856</v>
      </c>
      <c r="Q291" s="118">
        <v>7.6348657636371495</v>
      </c>
    </row>
    <row r="292" spans="1:17">
      <c r="A292" s="115" t="s">
        <v>1390</v>
      </c>
      <c r="B292" t="s">
        <v>950</v>
      </c>
      <c r="C292" t="s">
        <v>998</v>
      </c>
      <c r="D292" t="s">
        <v>1298</v>
      </c>
      <c r="E292" t="s">
        <v>998</v>
      </c>
      <c r="F292" t="s">
        <v>737</v>
      </c>
      <c r="G292">
        <v>2006</v>
      </c>
      <c r="H292" t="s">
        <v>1939</v>
      </c>
      <c r="I292" t="s">
        <v>524</v>
      </c>
      <c r="J292" t="s">
        <v>900</v>
      </c>
      <c r="K292" t="s">
        <v>834</v>
      </c>
      <c r="L292">
        <v>5.18</v>
      </c>
      <c r="M292" t="s">
        <v>846</v>
      </c>
      <c r="N292" t="s">
        <v>572</v>
      </c>
      <c r="O292">
        <v>2005</v>
      </c>
      <c r="P292" t="s">
        <v>1856</v>
      </c>
      <c r="Q292" s="118">
        <v>7.6466901564717489</v>
      </c>
    </row>
    <row r="293" spans="1:17">
      <c r="A293" s="116" t="s">
        <v>1533</v>
      </c>
      <c r="B293" t="s">
        <v>1264</v>
      </c>
      <c r="C293" t="s">
        <v>998</v>
      </c>
      <c r="D293" t="s">
        <v>868</v>
      </c>
      <c r="E293" t="s">
        <v>998</v>
      </c>
      <c r="F293" t="s">
        <v>769</v>
      </c>
      <c r="G293">
        <v>2011</v>
      </c>
      <c r="H293" t="s">
        <v>1879</v>
      </c>
      <c r="I293" t="s">
        <v>280</v>
      </c>
      <c r="J293" t="s">
        <v>1255</v>
      </c>
      <c r="K293" t="s">
        <v>834</v>
      </c>
      <c r="L293">
        <v>4.66</v>
      </c>
      <c r="M293" t="s">
        <v>848</v>
      </c>
      <c r="N293" t="s">
        <v>572</v>
      </c>
      <c r="O293">
        <v>2007</v>
      </c>
      <c r="P293" t="s">
        <v>1863</v>
      </c>
      <c r="Q293" s="118">
        <v>7.6640026150232092</v>
      </c>
    </row>
    <row r="294" spans="1:17">
      <c r="A294" s="116" t="s">
        <v>1479</v>
      </c>
      <c r="B294" t="s">
        <v>850</v>
      </c>
      <c r="C294" t="s">
        <v>998</v>
      </c>
      <c r="D294" t="s">
        <v>1314</v>
      </c>
      <c r="E294" t="s">
        <v>998</v>
      </c>
      <c r="F294" t="s">
        <v>743</v>
      </c>
      <c r="G294">
        <v>2001</v>
      </c>
      <c r="H294" t="s">
        <v>1897</v>
      </c>
      <c r="I294" t="s">
        <v>154</v>
      </c>
      <c r="J294" t="s">
        <v>928</v>
      </c>
      <c r="K294" t="s">
        <v>834</v>
      </c>
      <c r="L294">
        <v>2.31</v>
      </c>
      <c r="M294" t="s">
        <v>842</v>
      </c>
      <c r="N294" t="s">
        <v>572</v>
      </c>
      <c r="O294">
        <v>2000</v>
      </c>
      <c r="P294" t="s">
        <v>1883</v>
      </c>
      <c r="Q294" s="118">
        <v>7.7494753499534035</v>
      </c>
    </row>
    <row r="295" spans="1:17">
      <c r="A295" s="115" t="s">
        <v>1788</v>
      </c>
      <c r="B295" t="s">
        <v>832</v>
      </c>
      <c r="C295" t="s">
        <v>998</v>
      </c>
      <c r="D295" t="s">
        <v>868</v>
      </c>
      <c r="E295" t="s">
        <v>998</v>
      </c>
      <c r="F295" t="s">
        <v>1026</v>
      </c>
      <c r="G295">
        <v>2012</v>
      </c>
      <c r="H295" t="s">
        <v>1867</v>
      </c>
      <c r="I295" t="s">
        <v>433</v>
      </c>
      <c r="J295" t="s">
        <v>1144</v>
      </c>
      <c r="K295" t="s">
        <v>834</v>
      </c>
      <c r="L295">
        <v>5.88</v>
      </c>
      <c r="M295" t="s">
        <v>848</v>
      </c>
      <c r="N295" t="s">
        <v>572</v>
      </c>
      <c r="O295">
        <v>2008</v>
      </c>
      <c r="P295" t="s">
        <v>1868</v>
      </c>
      <c r="Q295" s="118">
        <v>7.8250554001682984</v>
      </c>
    </row>
    <row r="296" spans="1:17">
      <c r="A296" s="115" t="s">
        <v>1590</v>
      </c>
      <c r="B296" t="s">
        <v>1829</v>
      </c>
      <c r="C296" t="s">
        <v>998</v>
      </c>
      <c r="D296" t="s">
        <v>863</v>
      </c>
      <c r="E296" t="s">
        <v>998</v>
      </c>
      <c r="F296" t="s">
        <v>980</v>
      </c>
      <c r="G296">
        <v>2009</v>
      </c>
      <c r="H296" t="s">
        <v>1922</v>
      </c>
      <c r="I296" t="s">
        <v>349</v>
      </c>
      <c r="J296" t="s">
        <v>988</v>
      </c>
      <c r="K296" t="s">
        <v>851</v>
      </c>
      <c r="L296">
        <v>5.0199999999999996</v>
      </c>
      <c r="M296" t="s">
        <v>837</v>
      </c>
      <c r="N296" t="s">
        <v>572</v>
      </c>
      <c r="O296">
        <v>2007</v>
      </c>
      <c r="P296" t="s">
        <v>1863</v>
      </c>
      <c r="Q296" s="118">
        <v>7.8452843246235942</v>
      </c>
    </row>
    <row r="297" spans="1:17">
      <c r="A297" s="116" t="s">
        <v>1371</v>
      </c>
      <c r="B297" t="s">
        <v>850</v>
      </c>
      <c r="C297" t="s">
        <v>998</v>
      </c>
      <c r="D297" t="s">
        <v>1309</v>
      </c>
      <c r="E297" t="s">
        <v>998</v>
      </c>
      <c r="F297" t="s">
        <v>723</v>
      </c>
      <c r="G297">
        <v>2010</v>
      </c>
      <c r="H297" t="s">
        <v>1887</v>
      </c>
      <c r="I297" t="s">
        <v>42</v>
      </c>
      <c r="J297" t="s">
        <v>854</v>
      </c>
      <c r="K297" t="s">
        <v>834</v>
      </c>
      <c r="L297">
        <v>7.32</v>
      </c>
      <c r="M297" t="s">
        <v>842</v>
      </c>
      <c r="N297" t="s">
        <v>572</v>
      </c>
      <c r="O297">
        <v>2008</v>
      </c>
      <c r="P297" t="s">
        <v>1868</v>
      </c>
      <c r="Q297" s="118">
        <v>7.8727550027332205</v>
      </c>
    </row>
    <row r="298" spans="1:17">
      <c r="A298" s="116" t="s">
        <v>1545</v>
      </c>
      <c r="B298" t="s">
        <v>832</v>
      </c>
      <c r="C298" t="s">
        <v>998</v>
      </c>
      <c r="D298" t="s">
        <v>868</v>
      </c>
      <c r="E298" t="s">
        <v>998</v>
      </c>
      <c r="F298" t="s">
        <v>771</v>
      </c>
      <c r="G298">
        <v>2004</v>
      </c>
      <c r="H298" t="s">
        <v>1853</v>
      </c>
      <c r="I298" t="s">
        <v>500</v>
      </c>
      <c r="J298" t="s">
        <v>949</v>
      </c>
      <c r="K298" t="s">
        <v>834</v>
      </c>
      <c r="L298">
        <v>3.82</v>
      </c>
      <c r="M298" t="s">
        <v>848</v>
      </c>
      <c r="N298" t="s">
        <v>572</v>
      </c>
      <c r="O298">
        <v>2002</v>
      </c>
      <c r="P298" t="s">
        <v>1854</v>
      </c>
      <c r="Q298" s="118">
        <v>7.892093652144009</v>
      </c>
    </row>
    <row r="299" spans="1:17">
      <c r="A299" s="115" t="s">
        <v>1606</v>
      </c>
      <c r="B299" t="s">
        <v>1829</v>
      </c>
      <c r="C299" t="s">
        <v>998</v>
      </c>
      <c r="D299" t="s">
        <v>863</v>
      </c>
      <c r="E299" t="s">
        <v>998</v>
      </c>
      <c r="F299" t="s">
        <v>730</v>
      </c>
      <c r="G299">
        <v>2009</v>
      </c>
      <c r="H299" t="s">
        <v>1872</v>
      </c>
      <c r="I299" t="s">
        <v>280</v>
      </c>
      <c r="J299" t="s">
        <v>865</v>
      </c>
      <c r="K299" t="s">
        <v>851</v>
      </c>
      <c r="L299">
        <v>3.98</v>
      </c>
      <c r="M299" t="s">
        <v>837</v>
      </c>
      <c r="N299" t="s">
        <v>572</v>
      </c>
      <c r="O299">
        <v>2005</v>
      </c>
      <c r="P299" t="s">
        <v>1856</v>
      </c>
      <c r="Q299" s="118">
        <v>8.0256880970247426</v>
      </c>
    </row>
    <row r="300" spans="1:17">
      <c r="A300" s="116" t="s">
        <v>1673</v>
      </c>
      <c r="B300" t="s">
        <v>832</v>
      </c>
      <c r="C300" t="s">
        <v>998</v>
      </c>
      <c r="D300" t="s">
        <v>868</v>
      </c>
      <c r="E300" t="s">
        <v>998</v>
      </c>
      <c r="F300" t="s">
        <v>1038</v>
      </c>
      <c r="G300">
        <v>2011</v>
      </c>
      <c r="H300" t="s">
        <v>1861</v>
      </c>
      <c r="I300" t="s">
        <v>349</v>
      </c>
      <c r="J300" t="s">
        <v>1278</v>
      </c>
      <c r="K300" t="s">
        <v>834</v>
      </c>
      <c r="L300">
        <v>6.61</v>
      </c>
      <c r="M300" t="s">
        <v>848</v>
      </c>
      <c r="N300" t="s">
        <v>572</v>
      </c>
      <c r="O300">
        <v>2010</v>
      </c>
      <c r="P300" t="s">
        <v>1858</v>
      </c>
      <c r="Q300" s="118">
        <v>8.0332286919893594</v>
      </c>
    </row>
    <row r="301" spans="1:17">
      <c r="A301" s="116" t="s">
        <v>1527</v>
      </c>
      <c r="B301" t="s">
        <v>950</v>
      </c>
      <c r="C301" t="s">
        <v>998</v>
      </c>
      <c r="D301" t="s">
        <v>1298</v>
      </c>
      <c r="E301" t="s">
        <v>998</v>
      </c>
      <c r="F301" t="s">
        <v>768</v>
      </c>
      <c r="G301">
        <v>2011</v>
      </c>
      <c r="H301" t="s">
        <v>1944</v>
      </c>
      <c r="I301" t="s">
        <v>446</v>
      </c>
      <c r="J301" t="s">
        <v>941</v>
      </c>
      <c r="K301" t="s">
        <v>834</v>
      </c>
      <c r="L301">
        <v>4.46</v>
      </c>
      <c r="M301" t="s">
        <v>846</v>
      </c>
      <c r="N301" t="s">
        <v>572</v>
      </c>
      <c r="O301">
        <v>2008</v>
      </c>
      <c r="P301" t="s">
        <v>1868</v>
      </c>
      <c r="Q301" s="118">
        <v>8.0440959769718372</v>
      </c>
    </row>
    <row r="302" spans="1:17">
      <c r="A302" s="116" t="s">
        <v>1427</v>
      </c>
      <c r="B302" t="s">
        <v>1829</v>
      </c>
      <c r="C302" t="s">
        <v>998</v>
      </c>
      <c r="D302" t="s">
        <v>863</v>
      </c>
      <c r="E302" t="s">
        <v>998</v>
      </c>
      <c r="F302" t="s">
        <v>725</v>
      </c>
      <c r="G302">
        <v>2010</v>
      </c>
      <c r="H302" t="s">
        <v>1911</v>
      </c>
      <c r="I302" t="s">
        <v>545</v>
      </c>
      <c r="J302" t="s">
        <v>858</v>
      </c>
      <c r="K302" t="s">
        <v>834</v>
      </c>
      <c r="L302">
        <v>6.19</v>
      </c>
      <c r="M302" t="s">
        <v>837</v>
      </c>
      <c r="N302" t="s">
        <v>572</v>
      </c>
      <c r="O302">
        <v>2007</v>
      </c>
      <c r="P302" t="s">
        <v>1863</v>
      </c>
      <c r="Q302" s="118">
        <v>8.0561399970425818</v>
      </c>
    </row>
    <row r="303" spans="1:17">
      <c r="A303" s="115" t="s">
        <v>1342</v>
      </c>
      <c r="B303" t="s">
        <v>832</v>
      </c>
      <c r="C303" t="s">
        <v>998</v>
      </c>
      <c r="D303" t="s">
        <v>868</v>
      </c>
      <c r="E303" t="s">
        <v>868</v>
      </c>
      <c r="F303" t="s">
        <v>722</v>
      </c>
      <c r="G303">
        <v>2010</v>
      </c>
      <c r="H303" t="s">
        <v>1849</v>
      </c>
      <c r="I303" t="s">
        <v>31</v>
      </c>
      <c r="J303" t="s">
        <v>1280</v>
      </c>
      <c r="K303" t="s">
        <v>834</v>
      </c>
      <c r="L303">
        <v>5.14</v>
      </c>
      <c r="M303" t="s">
        <v>848</v>
      </c>
      <c r="N303" t="s">
        <v>572</v>
      </c>
      <c r="O303">
        <v>2006</v>
      </c>
      <c r="P303" t="s">
        <v>1850</v>
      </c>
      <c r="Q303" s="118">
        <v>8.0877630762091819</v>
      </c>
    </row>
    <row r="304" spans="1:17">
      <c r="A304" s="116" t="s">
        <v>1599</v>
      </c>
      <c r="B304" t="s">
        <v>1264</v>
      </c>
      <c r="C304" t="s">
        <v>998</v>
      </c>
      <c r="D304" t="s">
        <v>1283</v>
      </c>
      <c r="E304" t="s">
        <v>998</v>
      </c>
      <c r="F304" t="s">
        <v>729</v>
      </c>
      <c r="G304">
        <v>2009</v>
      </c>
      <c r="H304" t="s">
        <v>1855</v>
      </c>
      <c r="I304" t="s">
        <v>568</v>
      </c>
      <c r="J304" t="s">
        <v>869</v>
      </c>
      <c r="K304" t="s">
        <v>834</v>
      </c>
      <c r="L304">
        <v>4.2</v>
      </c>
      <c r="M304" t="s">
        <v>848</v>
      </c>
      <c r="N304" t="s">
        <v>572</v>
      </c>
      <c r="O304">
        <v>2005</v>
      </c>
      <c r="P304" t="s">
        <v>1856</v>
      </c>
      <c r="Q304" s="118">
        <v>8.159352951609705</v>
      </c>
    </row>
    <row r="305" spans="1:17">
      <c r="A305" s="116" t="s">
        <v>1601</v>
      </c>
      <c r="B305" t="s">
        <v>1264</v>
      </c>
      <c r="C305" t="s">
        <v>998</v>
      </c>
      <c r="D305" t="s">
        <v>1283</v>
      </c>
      <c r="E305" t="s">
        <v>998</v>
      </c>
      <c r="F305" t="s">
        <v>729</v>
      </c>
      <c r="G305">
        <v>2009</v>
      </c>
      <c r="H305" t="s">
        <v>1855</v>
      </c>
      <c r="I305" t="s">
        <v>568</v>
      </c>
      <c r="J305" t="s">
        <v>869</v>
      </c>
      <c r="K305" t="s">
        <v>834</v>
      </c>
      <c r="L305">
        <v>4.2</v>
      </c>
      <c r="M305" t="s">
        <v>848</v>
      </c>
      <c r="N305" t="s">
        <v>572</v>
      </c>
      <c r="O305">
        <v>2005</v>
      </c>
      <c r="P305" t="s">
        <v>1856</v>
      </c>
      <c r="Q305" s="118">
        <v>8.159352951609705</v>
      </c>
    </row>
    <row r="306" spans="1:17">
      <c r="A306" s="116" t="s">
        <v>1391</v>
      </c>
      <c r="B306" t="s">
        <v>950</v>
      </c>
      <c r="C306" t="s">
        <v>998</v>
      </c>
      <c r="D306" t="s">
        <v>1298</v>
      </c>
      <c r="E306" t="s">
        <v>998</v>
      </c>
      <c r="F306" t="s">
        <v>737</v>
      </c>
      <c r="G306">
        <v>2006</v>
      </c>
      <c r="H306" t="s">
        <v>1939</v>
      </c>
      <c r="I306" t="s">
        <v>524</v>
      </c>
      <c r="J306" t="s">
        <v>901</v>
      </c>
      <c r="K306" t="s">
        <v>834</v>
      </c>
      <c r="L306">
        <v>5.56</v>
      </c>
      <c r="M306" t="s">
        <v>846</v>
      </c>
      <c r="N306" t="s">
        <v>572</v>
      </c>
      <c r="O306">
        <v>2005</v>
      </c>
      <c r="P306" t="s">
        <v>1856</v>
      </c>
      <c r="Q306" s="118">
        <v>8.2076442606144635</v>
      </c>
    </row>
    <row r="307" spans="1:17">
      <c r="A307" s="116" t="s">
        <v>1363</v>
      </c>
      <c r="B307" t="s">
        <v>1829</v>
      </c>
      <c r="C307" t="s">
        <v>998</v>
      </c>
      <c r="D307" t="s">
        <v>863</v>
      </c>
      <c r="E307" t="s">
        <v>998</v>
      </c>
      <c r="F307" t="s">
        <v>733</v>
      </c>
      <c r="G307">
        <v>2008</v>
      </c>
      <c r="H307" t="s">
        <v>1905</v>
      </c>
      <c r="I307" t="s">
        <v>529</v>
      </c>
      <c r="J307" t="s">
        <v>893</v>
      </c>
      <c r="K307" t="s">
        <v>834</v>
      </c>
      <c r="L307">
        <v>5.95</v>
      </c>
      <c r="M307" t="s">
        <v>837</v>
      </c>
      <c r="N307" t="s">
        <v>572</v>
      </c>
      <c r="O307">
        <v>2004</v>
      </c>
      <c r="P307" t="s">
        <v>1906</v>
      </c>
      <c r="Q307" s="118">
        <v>8.2810256372233813</v>
      </c>
    </row>
    <row r="308" spans="1:17">
      <c r="A308" s="116" t="s">
        <v>1529</v>
      </c>
      <c r="B308" t="s">
        <v>950</v>
      </c>
      <c r="C308" t="s">
        <v>998</v>
      </c>
      <c r="D308" t="s">
        <v>1298</v>
      </c>
      <c r="E308" t="s">
        <v>998</v>
      </c>
      <c r="F308" t="s">
        <v>768</v>
      </c>
      <c r="G308">
        <v>2011</v>
      </c>
      <c r="H308" t="s">
        <v>1944</v>
      </c>
      <c r="I308" t="s">
        <v>446</v>
      </c>
      <c r="J308" t="s">
        <v>939</v>
      </c>
      <c r="K308" t="s">
        <v>834</v>
      </c>
      <c r="L308">
        <v>4.5999999999999996</v>
      </c>
      <c r="M308" t="s">
        <v>846</v>
      </c>
      <c r="N308" t="s">
        <v>572</v>
      </c>
      <c r="O308">
        <v>2008</v>
      </c>
      <c r="P308" t="s">
        <v>1868</v>
      </c>
      <c r="Q308" s="118">
        <v>8.2966012318543605</v>
      </c>
    </row>
    <row r="309" spans="1:17">
      <c r="A309" s="116" t="s">
        <v>1751</v>
      </c>
      <c r="B309" t="s">
        <v>1264</v>
      </c>
      <c r="C309" t="s">
        <v>998</v>
      </c>
      <c r="D309" t="s">
        <v>868</v>
      </c>
      <c r="E309" t="s">
        <v>998</v>
      </c>
      <c r="F309" t="s">
        <v>1076</v>
      </c>
      <c r="G309">
        <v>2011</v>
      </c>
      <c r="H309" t="s">
        <v>1859</v>
      </c>
      <c r="I309" t="s">
        <v>545</v>
      </c>
      <c r="J309" t="s">
        <v>1246</v>
      </c>
      <c r="K309" t="s">
        <v>834</v>
      </c>
      <c r="L309">
        <v>6.09</v>
      </c>
      <c r="M309" t="s">
        <v>848</v>
      </c>
      <c r="N309" t="s">
        <v>572</v>
      </c>
      <c r="O309">
        <v>2011</v>
      </c>
      <c r="P309" t="s">
        <v>1860</v>
      </c>
      <c r="Q309" s="118">
        <v>8.3013681360531617</v>
      </c>
    </row>
    <row r="310" spans="1:17">
      <c r="A310" s="116" t="s">
        <v>1753</v>
      </c>
      <c r="B310" t="s">
        <v>832</v>
      </c>
      <c r="C310" t="s">
        <v>998</v>
      </c>
      <c r="D310" t="s">
        <v>868</v>
      </c>
      <c r="E310" t="s">
        <v>998</v>
      </c>
      <c r="F310" t="s">
        <v>1080</v>
      </c>
      <c r="G310">
        <v>2013</v>
      </c>
      <c r="H310" t="s">
        <v>1862</v>
      </c>
      <c r="I310" t="s">
        <v>857</v>
      </c>
      <c r="J310" t="s">
        <v>1284</v>
      </c>
      <c r="K310" t="s">
        <v>834</v>
      </c>
      <c r="L310">
        <v>5.08</v>
      </c>
      <c r="M310" t="s">
        <v>848</v>
      </c>
      <c r="N310" t="s">
        <v>572</v>
      </c>
      <c r="O310">
        <v>2007</v>
      </c>
      <c r="P310" t="s">
        <v>1863</v>
      </c>
      <c r="Q310" s="118">
        <v>8.5479306730015772</v>
      </c>
    </row>
    <row r="311" spans="1:17">
      <c r="A311" s="116" t="s">
        <v>1431</v>
      </c>
      <c r="B311" t="s">
        <v>1829</v>
      </c>
      <c r="C311" t="s">
        <v>998</v>
      </c>
      <c r="D311" t="s">
        <v>863</v>
      </c>
      <c r="E311" t="s">
        <v>998</v>
      </c>
      <c r="F311" t="s">
        <v>725</v>
      </c>
      <c r="G311">
        <v>2010</v>
      </c>
      <c r="H311" t="s">
        <v>1911</v>
      </c>
      <c r="I311" t="s">
        <v>545</v>
      </c>
      <c r="J311" t="s">
        <v>859</v>
      </c>
      <c r="K311" t="s">
        <v>834</v>
      </c>
      <c r="L311">
        <v>6.59</v>
      </c>
      <c r="M311" t="s">
        <v>837</v>
      </c>
      <c r="N311" t="s">
        <v>572</v>
      </c>
      <c r="O311">
        <v>2007</v>
      </c>
      <c r="P311" t="s">
        <v>1863</v>
      </c>
      <c r="Q311" s="118">
        <v>8.5767306268999342</v>
      </c>
    </row>
    <row r="312" spans="1:17">
      <c r="A312" s="115" t="s">
        <v>1498</v>
      </c>
      <c r="B312" t="s">
        <v>1829</v>
      </c>
      <c r="C312" t="s">
        <v>998</v>
      </c>
      <c r="D312" t="s">
        <v>863</v>
      </c>
      <c r="E312" t="s">
        <v>998</v>
      </c>
      <c r="F312" t="s">
        <v>760</v>
      </c>
      <c r="G312">
        <v>2007</v>
      </c>
      <c r="H312" t="s">
        <v>1919</v>
      </c>
      <c r="I312" t="s">
        <v>524</v>
      </c>
      <c r="J312" t="s">
        <v>934</v>
      </c>
      <c r="K312" t="s">
        <v>834</v>
      </c>
      <c r="L312">
        <v>5.87</v>
      </c>
      <c r="M312" t="s">
        <v>837</v>
      </c>
      <c r="N312" t="s">
        <v>572</v>
      </c>
      <c r="O312">
        <v>2005</v>
      </c>
      <c r="P312" t="s">
        <v>1856</v>
      </c>
      <c r="Q312" s="118">
        <v>8.6652647139940484</v>
      </c>
    </row>
    <row r="313" spans="1:17">
      <c r="A313" s="116" t="s">
        <v>1507</v>
      </c>
      <c r="B313" t="s">
        <v>1829</v>
      </c>
      <c r="C313" t="s">
        <v>998</v>
      </c>
      <c r="D313" t="s">
        <v>863</v>
      </c>
      <c r="E313" t="s">
        <v>998</v>
      </c>
      <c r="F313" t="s">
        <v>761</v>
      </c>
      <c r="G313">
        <v>2002</v>
      </c>
      <c r="H313" t="s">
        <v>1920</v>
      </c>
      <c r="I313" t="s">
        <v>239</v>
      </c>
      <c r="J313" t="s">
        <v>935</v>
      </c>
      <c r="K313" t="s">
        <v>834</v>
      </c>
      <c r="L313">
        <v>3.7</v>
      </c>
      <c r="M313" t="s">
        <v>840</v>
      </c>
      <c r="N313" t="s">
        <v>572</v>
      </c>
      <c r="O313">
        <v>2001</v>
      </c>
      <c r="P313" t="s">
        <v>1903</v>
      </c>
      <c r="Q313" s="118">
        <v>8.6792026686245336</v>
      </c>
    </row>
    <row r="314" spans="1:17">
      <c r="A314" s="115" t="s">
        <v>1392</v>
      </c>
      <c r="B314" t="s">
        <v>950</v>
      </c>
      <c r="C314" t="s">
        <v>998</v>
      </c>
      <c r="D314" t="s">
        <v>1298</v>
      </c>
      <c r="E314" t="s">
        <v>998</v>
      </c>
      <c r="F314" t="s">
        <v>737</v>
      </c>
      <c r="G314">
        <v>2006</v>
      </c>
      <c r="H314" t="s">
        <v>1939</v>
      </c>
      <c r="I314" t="s">
        <v>524</v>
      </c>
      <c r="J314" t="s">
        <v>902</v>
      </c>
      <c r="K314" t="s">
        <v>834</v>
      </c>
      <c r="L314">
        <v>5.96</v>
      </c>
      <c r="M314" t="s">
        <v>846</v>
      </c>
      <c r="N314" t="s">
        <v>572</v>
      </c>
      <c r="O314">
        <v>2005</v>
      </c>
      <c r="P314" t="s">
        <v>1856</v>
      </c>
      <c r="Q314" s="118">
        <v>8.798122264975218</v>
      </c>
    </row>
    <row r="315" spans="1:17">
      <c r="A315" s="116" t="s">
        <v>1587</v>
      </c>
      <c r="B315" t="s">
        <v>1829</v>
      </c>
      <c r="C315" t="s">
        <v>998</v>
      </c>
      <c r="D315" t="s">
        <v>863</v>
      </c>
      <c r="E315" t="s">
        <v>998</v>
      </c>
      <c r="F315" t="s">
        <v>980</v>
      </c>
      <c r="G315">
        <v>2009</v>
      </c>
      <c r="H315" t="s">
        <v>1922</v>
      </c>
      <c r="I315" t="s">
        <v>349</v>
      </c>
      <c r="J315" t="s">
        <v>987</v>
      </c>
      <c r="K315" t="s">
        <v>834</v>
      </c>
      <c r="L315">
        <v>5.63</v>
      </c>
      <c r="M315" t="s">
        <v>837</v>
      </c>
      <c r="N315" t="s">
        <v>572</v>
      </c>
      <c r="O315">
        <v>2007</v>
      </c>
      <c r="P315" t="s">
        <v>1863</v>
      </c>
      <c r="Q315" s="118">
        <v>8.7985957664603269</v>
      </c>
    </row>
    <row r="316" spans="1:17">
      <c r="A316" s="115" t="s">
        <v>1378</v>
      </c>
      <c r="B316" t="s">
        <v>850</v>
      </c>
      <c r="C316" t="s">
        <v>998</v>
      </c>
      <c r="D316" t="s">
        <v>1309</v>
      </c>
      <c r="E316" t="s">
        <v>998</v>
      </c>
      <c r="F316" t="s">
        <v>723</v>
      </c>
      <c r="G316">
        <v>2010</v>
      </c>
      <c r="H316" t="s">
        <v>1887</v>
      </c>
      <c r="I316" t="s">
        <v>42</v>
      </c>
      <c r="J316" t="s">
        <v>852</v>
      </c>
      <c r="K316" t="s">
        <v>851</v>
      </c>
      <c r="L316">
        <v>8.19</v>
      </c>
      <c r="M316" t="s">
        <v>842</v>
      </c>
      <c r="N316" t="s">
        <v>572</v>
      </c>
      <c r="O316">
        <v>2008</v>
      </c>
      <c r="P316" t="s">
        <v>1868</v>
      </c>
      <c r="Q316" s="118">
        <v>8.8084512940416761</v>
      </c>
    </row>
    <row r="317" spans="1:17">
      <c r="A317" s="115" t="s">
        <v>1500</v>
      </c>
      <c r="B317" t="s">
        <v>1829</v>
      </c>
      <c r="C317" t="s">
        <v>998</v>
      </c>
      <c r="D317" t="s">
        <v>863</v>
      </c>
      <c r="E317" t="s">
        <v>998</v>
      </c>
      <c r="F317" t="s">
        <v>760</v>
      </c>
      <c r="G317">
        <v>2007</v>
      </c>
      <c r="H317" t="s">
        <v>1919</v>
      </c>
      <c r="I317" t="s">
        <v>475</v>
      </c>
      <c r="J317" t="s">
        <v>933</v>
      </c>
      <c r="K317" t="s">
        <v>834</v>
      </c>
      <c r="L317">
        <v>7</v>
      </c>
      <c r="M317" t="s">
        <v>839</v>
      </c>
      <c r="N317" t="s">
        <v>572</v>
      </c>
      <c r="O317">
        <v>2005</v>
      </c>
      <c r="P317" t="s">
        <v>1856</v>
      </c>
      <c r="Q317" s="118">
        <v>8.83372898272067</v>
      </c>
    </row>
    <row r="318" spans="1:17">
      <c r="A318" s="116" t="s">
        <v>1561</v>
      </c>
      <c r="B318" t="s">
        <v>1829</v>
      </c>
      <c r="C318" t="s">
        <v>998</v>
      </c>
      <c r="D318" t="s">
        <v>863</v>
      </c>
      <c r="E318" t="s">
        <v>998</v>
      </c>
      <c r="F318" t="s">
        <v>980</v>
      </c>
      <c r="G318">
        <v>2009</v>
      </c>
      <c r="H318" t="s">
        <v>1922</v>
      </c>
      <c r="I318" t="s">
        <v>545</v>
      </c>
      <c r="J318" t="s">
        <v>982</v>
      </c>
      <c r="K318" t="s">
        <v>834</v>
      </c>
      <c r="L318">
        <v>6.87</v>
      </c>
      <c r="M318" t="s">
        <v>837</v>
      </c>
      <c r="N318" t="s">
        <v>572</v>
      </c>
      <c r="O318">
        <v>2009</v>
      </c>
      <c r="P318" t="s">
        <v>1852</v>
      </c>
      <c r="Q318" s="118">
        <v>8.8571939431730495</v>
      </c>
    </row>
    <row r="319" spans="1:17">
      <c r="A319" s="115" t="s">
        <v>1360</v>
      </c>
      <c r="B319" t="s">
        <v>1829</v>
      </c>
      <c r="C319" t="s">
        <v>998</v>
      </c>
      <c r="D319" t="s">
        <v>1016</v>
      </c>
      <c r="E319" t="s">
        <v>998</v>
      </c>
      <c r="F319" t="s">
        <v>740</v>
      </c>
      <c r="G319">
        <v>2008</v>
      </c>
      <c r="H319" t="s">
        <v>1925</v>
      </c>
      <c r="I319" t="s">
        <v>500</v>
      </c>
      <c r="J319" t="s">
        <v>890</v>
      </c>
      <c r="K319" t="s">
        <v>834</v>
      </c>
      <c r="L319">
        <v>360.34</v>
      </c>
      <c r="M319" t="s">
        <v>849</v>
      </c>
      <c r="N319" t="s">
        <v>500</v>
      </c>
      <c r="O319">
        <v>2001</v>
      </c>
      <c r="P319" t="s">
        <v>1926</v>
      </c>
      <c r="Q319" s="118">
        <v>8.8840230265425788</v>
      </c>
    </row>
    <row r="320" spans="1:17">
      <c r="A320" s="116" t="s">
        <v>1559</v>
      </c>
      <c r="B320" t="s">
        <v>1829</v>
      </c>
      <c r="C320" t="s">
        <v>998</v>
      </c>
      <c r="D320" t="s">
        <v>863</v>
      </c>
      <c r="E320" t="s">
        <v>998</v>
      </c>
      <c r="F320" t="s">
        <v>980</v>
      </c>
      <c r="G320">
        <v>2009</v>
      </c>
      <c r="H320" t="s">
        <v>1922</v>
      </c>
      <c r="I320" t="s">
        <v>545</v>
      </c>
      <c r="J320" t="s">
        <v>981</v>
      </c>
      <c r="K320" t="s">
        <v>834</v>
      </c>
      <c r="L320">
        <v>6.85</v>
      </c>
      <c r="M320" t="s">
        <v>837</v>
      </c>
      <c r="N320" t="s">
        <v>572</v>
      </c>
      <c r="O320">
        <v>2007</v>
      </c>
      <c r="P320" t="s">
        <v>1863</v>
      </c>
      <c r="Q320" s="118">
        <v>8.9151145363072164</v>
      </c>
    </row>
    <row r="321" spans="1:17">
      <c r="A321" s="115" t="s">
        <v>1440</v>
      </c>
      <c r="B321" t="s">
        <v>1829</v>
      </c>
      <c r="C321" t="s">
        <v>998</v>
      </c>
      <c r="D321" t="s">
        <v>880</v>
      </c>
      <c r="E321" t="s">
        <v>998</v>
      </c>
      <c r="F321" t="s">
        <v>723</v>
      </c>
      <c r="G321">
        <v>2004</v>
      </c>
      <c r="H321" t="s">
        <v>1902</v>
      </c>
      <c r="I321" t="s">
        <v>416</v>
      </c>
      <c r="J321" t="s">
        <v>913</v>
      </c>
      <c r="K321" t="s">
        <v>851</v>
      </c>
      <c r="L321">
        <v>4.82</v>
      </c>
      <c r="M321" t="s">
        <v>840</v>
      </c>
      <c r="N321" t="s">
        <v>572</v>
      </c>
      <c r="O321">
        <v>2000</v>
      </c>
      <c r="P321" t="s">
        <v>1883</v>
      </c>
      <c r="Q321" s="118">
        <v>9.0092112202768178</v>
      </c>
    </row>
    <row r="322" spans="1:17">
      <c r="A322" s="116" t="s">
        <v>1521</v>
      </c>
      <c r="B322" t="s">
        <v>1264</v>
      </c>
      <c r="C322" t="s">
        <v>998</v>
      </c>
      <c r="D322" t="s">
        <v>868</v>
      </c>
      <c r="E322" t="s">
        <v>998</v>
      </c>
      <c r="F322" t="s">
        <v>729</v>
      </c>
      <c r="G322">
        <v>2011</v>
      </c>
      <c r="H322" t="s">
        <v>1880</v>
      </c>
      <c r="I322" t="s">
        <v>568</v>
      </c>
      <c r="J322" t="s">
        <v>937</v>
      </c>
      <c r="K322" t="s">
        <v>834</v>
      </c>
      <c r="L322">
        <v>6.61</v>
      </c>
      <c r="M322" t="s">
        <v>848</v>
      </c>
      <c r="N322" t="s">
        <v>572</v>
      </c>
      <c r="O322">
        <v>2009</v>
      </c>
      <c r="P322" t="s">
        <v>1852</v>
      </c>
      <c r="Q322" s="118">
        <v>9.0445527220924848</v>
      </c>
    </row>
    <row r="323" spans="1:17">
      <c r="A323" s="115" t="s">
        <v>1538</v>
      </c>
      <c r="B323" t="s">
        <v>1264</v>
      </c>
      <c r="C323" t="s">
        <v>998</v>
      </c>
      <c r="D323" t="s">
        <v>867</v>
      </c>
      <c r="E323" t="s">
        <v>998</v>
      </c>
      <c r="F323" t="s">
        <v>770</v>
      </c>
      <c r="G323">
        <v>2010</v>
      </c>
      <c r="H323" t="s">
        <v>1851</v>
      </c>
      <c r="I323" t="s">
        <v>433</v>
      </c>
      <c r="J323" t="s">
        <v>946</v>
      </c>
      <c r="K323" t="s">
        <v>834</v>
      </c>
      <c r="L323">
        <v>6.04</v>
      </c>
      <c r="M323" t="s">
        <v>848</v>
      </c>
      <c r="N323" t="s">
        <v>572</v>
      </c>
      <c r="O323">
        <v>2009</v>
      </c>
      <c r="P323" t="s">
        <v>1852</v>
      </c>
      <c r="Q323" s="118">
        <v>9.0485988918880302</v>
      </c>
    </row>
    <row r="324" spans="1:17">
      <c r="A324" s="115" t="s">
        <v>1468</v>
      </c>
      <c r="B324" t="s">
        <v>1829</v>
      </c>
      <c r="C324" t="s">
        <v>998</v>
      </c>
      <c r="D324" t="s">
        <v>863</v>
      </c>
      <c r="E324" t="s">
        <v>998</v>
      </c>
      <c r="F324" t="s">
        <v>726</v>
      </c>
      <c r="G324">
        <v>2009</v>
      </c>
      <c r="H324" t="s">
        <v>1918</v>
      </c>
      <c r="I324" t="s">
        <v>217</v>
      </c>
      <c r="J324" t="s">
        <v>861</v>
      </c>
      <c r="K324" t="s">
        <v>834</v>
      </c>
      <c r="L324">
        <v>7.21</v>
      </c>
      <c r="M324" t="s">
        <v>837</v>
      </c>
      <c r="N324" t="s">
        <v>572</v>
      </c>
      <c r="O324">
        <v>2006</v>
      </c>
      <c r="P324" t="s">
        <v>1850</v>
      </c>
      <c r="Q324" s="118">
        <v>9.0630997672236653</v>
      </c>
    </row>
    <row r="325" spans="1:17">
      <c r="A325" s="115" t="s">
        <v>1740</v>
      </c>
      <c r="B325" t="s">
        <v>1264</v>
      </c>
      <c r="C325" t="s">
        <v>998</v>
      </c>
      <c r="D325" t="s">
        <v>867</v>
      </c>
      <c r="E325" t="s">
        <v>998</v>
      </c>
      <c r="F325" t="s">
        <v>1076</v>
      </c>
      <c r="G325">
        <v>2011</v>
      </c>
      <c r="H325" t="s">
        <v>1859</v>
      </c>
      <c r="I325" t="s">
        <v>545</v>
      </c>
      <c r="J325" t="s">
        <v>1239</v>
      </c>
      <c r="K325" t="s">
        <v>834</v>
      </c>
      <c r="L325">
        <v>6.65</v>
      </c>
      <c r="M325" t="s">
        <v>848</v>
      </c>
      <c r="N325" t="s">
        <v>572</v>
      </c>
      <c r="O325">
        <v>2011</v>
      </c>
      <c r="P325" t="s">
        <v>1860</v>
      </c>
      <c r="Q325" s="118">
        <v>9.0647123324718439</v>
      </c>
    </row>
    <row r="326" spans="1:17">
      <c r="A326" s="116" t="s">
        <v>1457</v>
      </c>
      <c r="B326" t="s">
        <v>1829</v>
      </c>
      <c r="C326" t="s">
        <v>998</v>
      </c>
      <c r="D326" t="s">
        <v>863</v>
      </c>
      <c r="E326" t="s">
        <v>998</v>
      </c>
      <c r="F326" t="s">
        <v>728</v>
      </c>
      <c r="G326">
        <v>2003</v>
      </c>
      <c r="H326" t="s">
        <v>1915</v>
      </c>
      <c r="I326" t="s">
        <v>524</v>
      </c>
      <c r="J326" t="s">
        <v>864</v>
      </c>
      <c r="K326" t="s">
        <v>834</v>
      </c>
      <c r="L326">
        <v>6.7</v>
      </c>
      <c r="M326" t="s">
        <v>839</v>
      </c>
      <c r="N326" t="s">
        <v>572</v>
      </c>
      <c r="O326">
        <v>2000</v>
      </c>
      <c r="P326" t="s">
        <v>1883</v>
      </c>
      <c r="Q326" s="118">
        <v>9.0718279336277607</v>
      </c>
    </row>
    <row r="327" spans="1:17">
      <c r="A327" s="115" t="s">
        <v>1596</v>
      </c>
      <c r="B327" t="s">
        <v>832</v>
      </c>
      <c r="C327" t="s">
        <v>998</v>
      </c>
      <c r="D327" t="s">
        <v>868</v>
      </c>
      <c r="E327" t="s">
        <v>998</v>
      </c>
      <c r="F327" t="s">
        <v>729</v>
      </c>
      <c r="G327">
        <v>2009</v>
      </c>
      <c r="H327" t="s">
        <v>1855</v>
      </c>
      <c r="I327" t="s">
        <v>568</v>
      </c>
      <c r="J327" t="s">
        <v>868</v>
      </c>
      <c r="K327" t="s">
        <v>834</v>
      </c>
      <c r="L327">
        <v>4.7</v>
      </c>
      <c r="M327" t="s">
        <v>848</v>
      </c>
      <c r="N327" t="s">
        <v>572</v>
      </c>
      <c r="O327">
        <v>2005</v>
      </c>
      <c r="P327" t="s">
        <v>1856</v>
      </c>
      <c r="Q327" s="118">
        <v>9.1307044934680039</v>
      </c>
    </row>
    <row r="328" spans="1:17">
      <c r="A328" s="115" t="s">
        <v>1678</v>
      </c>
      <c r="B328" t="s">
        <v>1829</v>
      </c>
      <c r="C328" t="s">
        <v>998</v>
      </c>
      <c r="D328" t="s">
        <v>863</v>
      </c>
      <c r="E328" t="s">
        <v>998</v>
      </c>
      <c r="F328" t="s">
        <v>1045</v>
      </c>
      <c r="G328">
        <v>2011</v>
      </c>
      <c r="H328" t="s">
        <v>1924</v>
      </c>
      <c r="I328" t="s">
        <v>349</v>
      </c>
      <c r="J328" t="s">
        <v>1223</v>
      </c>
      <c r="K328" t="s">
        <v>834</v>
      </c>
      <c r="L328">
        <v>6.27</v>
      </c>
      <c r="M328" t="s">
        <v>840</v>
      </c>
      <c r="N328" t="s">
        <v>572</v>
      </c>
      <c r="O328">
        <v>2008</v>
      </c>
      <c r="P328" t="s">
        <v>1868</v>
      </c>
      <c r="Q328" s="118">
        <v>9.1739242384775945</v>
      </c>
    </row>
    <row r="329" spans="1:17">
      <c r="A329" s="116" t="s">
        <v>1429</v>
      </c>
      <c r="B329" t="s">
        <v>1829</v>
      </c>
      <c r="C329" t="s">
        <v>998</v>
      </c>
      <c r="D329" t="s">
        <v>863</v>
      </c>
      <c r="E329" t="s">
        <v>998</v>
      </c>
      <c r="F329" t="s">
        <v>725</v>
      </c>
      <c r="G329">
        <v>2010</v>
      </c>
      <c r="H329" t="s">
        <v>1911</v>
      </c>
      <c r="I329" t="s">
        <v>545</v>
      </c>
      <c r="J329" t="s">
        <v>858</v>
      </c>
      <c r="K329" t="s">
        <v>834</v>
      </c>
      <c r="L329">
        <v>7.08</v>
      </c>
      <c r="M329" t="s">
        <v>837</v>
      </c>
      <c r="N329" t="s">
        <v>572</v>
      </c>
      <c r="O329">
        <v>2007</v>
      </c>
      <c r="P329" t="s">
        <v>1863</v>
      </c>
      <c r="Q329" s="118">
        <v>9.2144541484751965</v>
      </c>
    </row>
    <row r="330" spans="1:17">
      <c r="A330" s="116" t="s">
        <v>1787</v>
      </c>
      <c r="B330" t="s">
        <v>1829</v>
      </c>
      <c r="C330" t="s">
        <v>998</v>
      </c>
      <c r="D330" t="s">
        <v>863</v>
      </c>
      <c r="E330" t="s">
        <v>998</v>
      </c>
      <c r="F330" t="s">
        <v>1023</v>
      </c>
      <c r="G330">
        <v>2014</v>
      </c>
      <c r="H330" t="s">
        <v>1866</v>
      </c>
      <c r="I330" t="s">
        <v>349</v>
      </c>
      <c r="J330" t="s">
        <v>1142</v>
      </c>
      <c r="K330" t="s">
        <v>851</v>
      </c>
      <c r="L330">
        <v>8.52</v>
      </c>
      <c r="M330" t="s">
        <v>837</v>
      </c>
      <c r="N330" t="s">
        <v>572</v>
      </c>
      <c r="O330">
        <v>2012</v>
      </c>
      <c r="P330" t="s">
        <v>1865</v>
      </c>
      <c r="Q330" s="118">
        <v>9.3190393265381832</v>
      </c>
    </row>
    <row r="331" spans="1:17">
      <c r="A331" s="116" t="s">
        <v>1531</v>
      </c>
      <c r="B331" t="s">
        <v>950</v>
      </c>
      <c r="C331" t="s">
        <v>998</v>
      </c>
      <c r="D331" t="s">
        <v>1298</v>
      </c>
      <c r="E331" t="s">
        <v>998</v>
      </c>
      <c r="F331" t="s">
        <v>768</v>
      </c>
      <c r="G331">
        <v>2011</v>
      </c>
      <c r="H331" t="s">
        <v>1944</v>
      </c>
      <c r="I331" t="s">
        <v>446</v>
      </c>
      <c r="J331" t="s">
        <v>941</v>
      </c>
      <c r="K331" t="s">
        <v>834</v>
      </c>
      <c r="L331">
        <v>5.19</v>
      </c>
      <c r="M331" t="s">
        <v>846</v>
      </c>
      <c r="N331" t="s">
        <v>572</v>
      </c>
      <c r="O331">
        <v>2008</v>
      </c>
      <c r="P331" t="s">
        <v>1868</v>
      </c>
      <c r="Q331" s="118">
        <v>9.3607305202878575</v>
      </c>
    </row>
    <row r="332" spans="1:17">
      <c r="A332" s="116" t="s">
        <v>1605</v>
      </c>
      <c r="B332" t="s">
        <v>1829</v>
      </c>
      <c r="C332" t="s">
        <v>998</v>
      </c>
      <c r="D332" t="s">
        <v>863</v>
      </c>
      <c r="E332" t="s">
        <v>998</v>
      </c>
      <c r="F332" t="s">
        <v>730</v>
      </c>
      <c r="G332">
        <v>2009</v>
      </c>
      <c r="H332" t="s">
        <v>1872</v>
      </c>
      <c r="I332" t="s">
        <v>280</v>
      </c>
      <c r="J332" t="s">
        <v>865</v>
      </c>
      <c r="K332" t="s">
        <v>834</v>
      </c>
      <c r="L332">
        <v>4.72</v>
      </c>
      <c r="M332" t="s">
        <v>837</v>
      </c>
      <c r="N332" t="s">
        <v>572</v>
      </c>
      <c r="O332">
        <v>2005</v>
      </c>
      <c r="P332" t="s">
        <v>1856</v>
      </c>
      <c r="Q332" s="118">
        <v>9.5179014617981874</v>
      </c>
    </row>
    <row r="333" spans="1:17">
      <c r="A333" s="116" t="s">
        <v>1593</v>
      </c>
      <c r="B333" t="s">
        <v>1829</v>
      </c>
      <c r="C333" t="s">
        <v>998</v>
      </c>
      <c r="D333" t="s">
        <v>863</v>
      </c>
      <c r="E333" t="s">
        <v>998</v>
      </c>
      <c r="F333" t="s">
        <v>980</v>
      </c>
      <c r="G333">
        <v>2009</v>
      </c>
      <c r="H333" t="s">
        <v>1922</v>
      </c>
      <c r="I333" t="s">
        <v>349</v>
      </c>
      <c r="J333" t="s">
        <v>987</v>
      </c>
      <c r="K333" t="s">
        <v>834</v>
      </c>
      <c r="L333">
        <v>6.52</v>
      </c>
      <c r="M333" t="s">
        <v>837</v>
      </c>
      <c r="N333" t="s">
        <v>572</v>
      </c>
      <c r="O333">
        <v>2008</v>
      </c>
      <c r="P333" t="s">
        <v>1868</v>
      </c>
      <c r="Q333" s="118">
        <v>9.5397106913674516</v>
      </c>
    </row>
    <row r="334" spans="1:17">
      <c r="A334" s="116" t="s">
        <v>1591</v>
      </c>
      <c r="B334" t="s">
        <v>1829</v>
      </c>
      <c r="C334" t="s">
        <v>998</v>
      </c>
      <c r="D334" t="s">
        <v>863</v>
      </c>
      <c r="E334" t="s">
        <v>998</v>
      </c>
      <c r="F334" t="s">
        <v>980</v>
      </c>
      <c r="G334">
        <v>2009</v>
      </c>
      <c r="H334" t="s">
        <v>1922</v>
      </c>
      <c r="I334" t="s">
        <v>349</v>
      </c>
      <c r="J334" t="s">
        <v>986</v>
      </c>
      <c r="K334" t="s">
        <v>834</v>
      </c>
      <c r="L334">
        <v>6.58</v>
      </c>
      <c r="M334" t="s">
        <v>837</v>
      </c>
      <c r="N334" t="s">
        <v>572</v>
      </c>
      <c r="O334">
        <v>2008</v>
      </c>
      <c r="P334" t="s">
        <v>1868</v>
      </c>
      <c r="Q334" s="118">
        <v>9.6274994400610172</v>
      </c>
    </row>
    <row r="335" spans="1:17">
      <c r="A335" s="116" t="s">
        <v>1411</v>
      </c>
      <c r="B335" t="s">
        <v>1829</v>
      </c>
      <c r="C335" t="s">
        <v>998</v>
      </c>
      <c r="D335" t="s">
        <v>863</v>
      </c>
      <c r="E335" t="s">
        <v>998</v>
      </c>
      <c r="F335" t="s">
        <v>746</v>
      </c>
      <c r="G335">
        <v>2005</v>
      </c>
      <c r="H335" t="s">
        <v>1908</v>
      </c>
      <c r="I335" t="s">
        <v>387</v>
      </c>
      <c r="J335" t="s">
        <v>882</v>
      </c>
      <c r="K335" t="s">
        <v>834</v>
      </c>
      <c r="L335">
        <v>7.23</v>
      </c>
      <c r="M335" t="s">
        <v>839</v>
      </c>
      <c r="N335" t="s">
        <v>572</v>
      </c>
      <c r="O335">
        <v>1999</v>
      </c>
      <c r="P335" t="s">
        <v>1909</v>
      </c>
      <c r="Q335" s="118">
        <v>9.6848085342403767</v>
      </c>
    </row>
    <row r="336" spans="1:17">
      <c r="A336" s="115" t="s">
        <v>1792</v>
      </c>
      <c r="B336" t="s">
        <v>832</v>
      </c>
      <c r="C336" t="s">
        <v>998</v>
      </c>
      <c r="D336" t="s">
        <v>868</v>
      </c>
      <c r="E336" t="s">
        <v>998</v>
      </c>
      <c r="F336" t="s">
        <v>1026</v>
      </c>
      <c r="G336">
        <v>2012</v>
      </c>
      <c r="H336" t="s">
        <v>1867</v>
      </c>
      <c r="I336" t="s">
        <v>450</v>
      </c>
      <c r="J336" t="s">
        <v>1148</v>
      </c>
      <c r="K336" t="s">
        <v>834</v>
      </c>
      <c r="L336">
        <v>7.38</v>
      </c>
      <c r="M336" t="s">
        <v>848</v>
      </c>
      <c r="N336" t="s">
        <v>572</v>
      </c>
      <c r="O336">
        <v>2008</v>
      </c>
      <c r="P336" t="s">
        <v>1868</v>
      </c>
      <c r="Q336" s="118">
        <v>9.6928874500207307</v>
      </c>
    </row>
    <row r="337" spans="1:17">
      <c r="A337" s="116" t="s">
        <v>1403</v>
      </c>
      <c r="B337" t="s">
        <v>1264</v>
      </c>
      <c r="C337" t="s">
        <v>998</v>
      </c>
      <c r="D337" t="s">
        <v>1283</v>
      </c>
      <c r="E337" t="s">
        <v>998</v>
      </c>
      <c r="F337" t="s">
        <v>744</v>
      </c>
      <c r="G337">
        <v>2006</v>
      </c>
      <c r="H337" t="s">
        <v>1877</v>
      </c>
      <c r="I337" t="s">
        <v>510</v>
      </c>
      <c r="J337" t="s">
        <v>905</v>
      </c>
      <c r="K337" t="s">
        <v>834</v>
      </c>
      <c r="L337">
        <v>3.3</v>
      </c>
      <c r="M337" t="s">
        <v>848</v>
      </c>
      <c r="N337" t="s">
        <v>966</v>
      </c>
      <c r="O337">
        <v>2004</v>
      </c>
      <c r="P337" t="s">
        <v>1878</v>
      </c>
      <c r="Q337" s="118">
        <v>9.7312902531661862</v>
      </c>
    </row>
    <row r="338" spans="1:17">
      <c r="A338" s="116" t="s">
        <v>1439</v>
      </c>
      <c r="B338" t="s">
        <v>1829</v>
      </c>
      <c r="C338" t="s">
        <v>998</v>
      </c>
      <c r="D338" t="s">
        <v>880</v>
      </c>
      <c r="E338" t="s">
        <v>998</v>
      </c>
      <c r="F338" t="s">
        <v>723</v>
      </c>
      <c r="G338">
        <v>2004</v>
      </c>
      <c r="H338" t="s">
        <v>1902</v>
      </c>
      <c r="I338" t="s">
        <v>416</v>
      </c>
      <c r="J338" t="s">
        <v>913</v>
      </c>
      <c r="K338" t="s">
        <v>834</v>
      </c>
      <c r="L338">
        <v>5.25</v>
      </c>
      <c r="M338" t="s">
        <v>840</v>
      </c>
      <c r="N338" t="s">
        <v>572</v>
      </c>
      <c r="O338">
        <v>2000</v>
      </c>
      <c r="P338" t="s">
        <v>1883</v>
      </c>
      <c r="Q338" s="118">
        <v>9.8129375324591894</v>
      </c>
    </row>
    <row r="339" spans="1:17">
      <c r="A339" s="116" t="s">
        <v>1791</v>
      </c>
      <c r="B339" t="s">
        <v>832</v>
      </c>
      <c r="C339" t="s">
        <v>998</v>
      </c>
      <c r="D339" t="s">
        <v>868</v>
      </c>
      <c r="E339" t="s">
        <v>998</v>
      </c>
      <c r="F339" t="s">
        <v>1026</v>
      </c>
      <c r="G339">
        <v>2012</v>
      </c>
      <c r="H339" t="s">
        <v>1867</v>
      </c>
      <c r="I339" t="s">
        <v>452</v>
      </c>
      <c r="J339" t="s">
        <v>1147</v>
      </c>
      <c r="K339" t="s">
        <v>834</v>
      </c>
      <c r="L339">
        <v>7.43</v>
      </c>
      <c r="M339" t="s">
        <v>848</v>
      </c>
      <c r="N339" t="s">
        <v>572</v>
      </c>
      <c r="O339">
        <v>2008</v>
      </c>
      <c r="P339" t="s">
        <v>1868</v>
      </c>
      <c r="Q339" s="118">
        <v>9.8599341684457098</v>
      </c>
    </row>
    <row r="340" spans="1:17">
      <c r="A340" s="116" t="s">
        <v>1571</v>
      </c>
      <c r="B340" t="s">
        <v>1829</v>
      </c>
      <c r="C340" t="s">
        <v>998</v>
      </c>
      <c r="D340" t="s">
        <v>863</v>
      </c>
      <c r="E340" t="s">
        <v>998</v>
      </c>
      <c r="F340" t="s">
        <v>980</v>
      </c>
      <c r="G340">
        <v>2009</v>
      </c>
      <c r="H340" t="s">
        <v>1922</v>
      </c>
      <c r="I340" t="s">
        <v>524</v>
      </c>
      <c r="J340" t="s">
        <v>984</v>
      </c>
      <c r="K340" t="s">
        <v>834</v>
      </c>
      <c r="L340">
        <v>7.74</v>
      </c>
      <c r="M340" t="s">
        <v>837</v>
      </c>
      <c r="N340" t="s">
        <v>572</v>
      </c>
      <c r="O340">
        <v>2008</v>
      </c>
      <c r="P340" t="s">
        <v>1868</v>
      </c>
      <c r="Q340" s="118">
        <v>10.042439807388874</v>
      </c>
    </row>
    <row r="341" spans="1:17">
      <c r="A341" s="116" t="s">
        <v>1573</v>
      </c>
      <c r="B341" t="s">
        <v>1829</v>
      </c>
      <c r="C341" t="s">
        <v>998</v>
      </c>
      <c r="D341" t="s">
        <v>863</v>
      </c>
      <c r="E341" t="s">
        <v>998</v>
      </c>
      <c r="F341" t="s">
        <v>980</v>
      </c>
      <c r="G341">
        <v>2009</v>
      </c>
      <c r="H341" t="s">
        <v>1922</v>
      </c>
      <c r="I341" t="s">
        <v>524</v>
      </c>
      <c r="J341" t="s">
        <v>985</v>
      </c>
      <c r="K341" t="s">
        <v>834</v>
      </c>
      <c r="L341">
        <v>7.76</v>
      </c>
      <c r="M341" t="s">
        <v>837</v>
      </c>
      <c r="N341" t="s">
        <v>572</v>
      </c>
      <c r="O341">
        <v>2009</v>
      </c>
      <c r="P341" t="s">
        <v>1852</v>
      </c>
      <c r="Q341" s="118">
        <v>10.07632498431831</v>
      </c>
    </row>
    <row r="342" spans="1:17">
      <c r="A342" s="116" t="s">
        <v>1603</v>
      </c>
      <c r="B342" t="s">
        <v>1264</v>
      </c>
      <c r="C342" t="s">
        <v>998</v>
      </c>
      <c r="D342" t="s">
        <v>868</v>
      </c>
      <c r="E342" t="s">
        <v>998</v>
      </c>
      <c r="F342" t="s">
        <v>729</v>
      </c>
      <c r="G342">
        <v>2009</v>
      </c>
      <c r="H342" t="s">
        <v>1855</v>
      </c>
      <c r="I342" t="s">
        <v>568</v>
      </c>
      <c r="J342" t="s">
        <v>871</v>
      </c>
      <c r="K342" t="s">
        <v>834</v>
      </c>
      <c r="L342">
        <v>5.2</v>
      </c>
      <c r="M342" t="s">
        <v>848</v>
      </c>
      <c r="N342" t="s">
        <v>572</v>
      </c>
      <c r="O342">
        <v>2005</v>
      </c>
      <c r="P342" t="s">
        <v>1856</v>
      </c>
      <c r="Q342" s="118">
        <v>10.102056035326301</v>
      </c>
    </row>
    <row r="343" spans="1:17">
      <c r="A343" s="115" t="s">
        <v>1470</v>
      </c>
      <c r="B343" t="s">
        <v>1829</v>
      </c>
      <c r="C343" t="s">
        <v>998</v>
      </c>
      <c r="D343" t="s">
        <v>863</v>
      </c>
      <c r="E343" t="s">
        <v>998</v>
      </c>
      <c r="F343" t="s">
        <v>726</v>
      </c>
      <c r="G343">
        <v>2009</v>
      </c>
      <c r="H343" t="s">
        <v>1918</v>
      </c>
      <c r="I343" t="s">
        <v>217</v>
      </c>
      <c r="J343" t="s">
        <v>861</v>
      </c>
      <c r="K343" t="s">
        <v>834</v>
      </c>
      <c r="L343">
        <v>8.08</v>
      </c>
      <c r="M343" t="s">
        <v>837</v>
      </c>
      <c r="N343" t="s">
        <v>572</v>
      </c>
      <c r="O343">
        <v>2006</v>
      </c>
      <c r="P343" t="s">
        <v>1850</v>
      </c>
      <c r="Q343" s="118">
        <v>10.156705425681999</v>
      </c>
    </row>
    <row r="344" spans="1:17">
      <c r="A344" s="116" t="s">
        <v>1497</v>
      </c>
      <c r="B344" t="s">
        <v>1829</v>
      </c>
      <c r="C344" t="s">
        <v>998</v>
      </c>
      <c r="D344" t="s">
        <v>863</v>
      </c>
      <c r="E344" t="s">
        <v>998</v>
      </c>
      <c r="F344" t="s">
        <v>760</v>
      </c>
      <c r="G344">
        <v>2007</v>
      </c>
      <c r="H344" t="s">
        <v>1919</v>
      </c>
      <c r="I344" t="s">
        <v>475</v>
      </c>
      <c r="J344" t="s">
        <v>933</v>
      </c>
      <c r="K344" t="s">
        <v>851</v>
      </c>
      <c r="L344">
        <v>8.0500000000000007</v>
      </c>
      <c r="M344" t="s">
        <v>837</v>
      </c>
      <c r="N344" t="s">
        <v>572</v>
      </c>
      <c r="O344">
        <v>2005</v>
      </c>
      <c r="P344" t="s">
        <v>1856</v>
      </c>
      <c r="Q344" s="118">
        <v>10.15878833012877</v>
      </c>
    </row>
    <row r="345" spans="1:17">
      <c r="A345" s="115" t="s">
        <v>1366</v>
      </c>
      <c r="B345" t="s">
        <v>850</v>
      </c>
      <c r="C345" t="s">
        <v>998</v>
      </c>
      <c r="D345" t="s">
        <v>1309</v>
      </c>
      <c r="E345" t="s">
        <v>998</v>
      </c>
      <c r="F345" t="s">
        <v>723</v>
      </c>
      <c r="G345">
        <v>2010</v>
      </c>
      <c r="H345" t="s">
        <v>1887</v>
      </c>
      <c r="I345" t="s">
        <v>42</v>
      </c>
      <c r="J345" t="s">
        <v>854</v>
      </c>
      <c r="K345" t="s">
        <v>851</v>
      </c>
      <c r="L345">
        <v>9.4499999999999993</v>
      </c>
      <c r="M345" t="s">
        <v>843</v>
      </c>
      <c r="N345" t="s">
        <v>572</v>
      </c>
      <c r="O345">
        <v>2008</v>
      </c>
      <c r="P345" t="s">
        <v>1868</v>
      </c>
      <c r="Q345" s="118">
        <v>10.163597646971166</v>
      </c>
    </row>
    <row r="346" spans="1:17">
      <c r="A346" s="116" t="s">
        <v>1589</v>
      </c>
      <c r="B346" t="s">
        <v>1829</v>
      </c>
      <c r="C346" t="s">
        <v>998</v>
      </c>
      <c r="D346" t="s">
        <v>863</v>
      </c>
      <c r="E346" t="s">
        <v>998</v>
      </c>
      <c r="F346" t="s">
        <v>980</v>
      </c>
      <c r="G346">
        <v>2009</v>
      </c>
      <c r="H346" t="s">
        <v>1922</v>
      </c>
      <c r="I346" t="s">
        <v>349</v>
      </c>
      <c r="J346" t="s">
        <v>988</v>
      </c>
      <c r="K346" t="s">
        <v>834</v>
      </c>
      <c r="L346">
        <v>6.71</v>
      </c>
      <c r="M346" t="s">
        <v>837</v>
      </c>
      <c r="N346" t="s">
        <v>572</v>
      </c>
      <c r="O346">
        <v>2007</v>
      </c>
      <c r="P346" t="s">
        <v>1863</v>
      </c>
      <c r="Q346" s="118">
        <v>10.486425860204047</v>
      </c>
    </row>
    <row r="347" spans="1:17">
      <c r="A347" s="116" t="s">
        <v>1381</v>
      </c>
      <c r="B347" t="s">
        <v>1829</v>
      </c>
      <c r="C347" t="s">
        <v>998</v>
      </c>
      <c r="D347" t="s">
        <v>863</v>
      </c>
      <c r="E347" t="s">
        <v>998</v>
      </c>
      <c r="F347" t="s">
        <v>741</v>
      </c>
      <c r="G347">
        <v>2008</v>
      </c>
      <c r="H347" t="s">
        <v>1907</v>
      </c>
      <c r="I347" t="s">
        <v>524</v>
      </c>
      <c r="J347" t="s">
        <v>894</v>
      </c>
      <c r="K347" t="s">
        <v>834</v>
      </c>
      <c r="L347">
        <v>6.77</v>
      </c>
      <c r="M347" t="s">
        <v>837</v>
      </c>
      <c r="N347" t="s">
        <v>572</v>
      </c>
      <c r="O347">
        <v>2006</v>
      </c>
      <c r="P347" t="s">
        <v>1850</v>
      </c>
      <c r="Q347" s="118">
        <v>10.551182816368662</v>
      </c>
    </row>
    <row r="348" spans="1:17">
      <c r="A348" s="116" t="s">
        <v>1341</v>
      </c>
      <c r="B348" t="s">
        <v>832</v>
      </c>
      <c r="C348" t="s">
        <v>832</v>
      </c>
      <c r="D348" t="s">
        <v>867</v>
      </c>
      <c r="E348" t="s">
        <v>867</v>
      </c>
      <c r="F348" t="s">
        <v>722</v>
      </c>
      <c r="G348">
        <v>2010</v>
      </c>
      <c r="H348" t="s">
        <v>1849</v>
      </c>
      <c r="I348" t="s">
        <v>31</v>
      </c>
      <c r="J348" t="s">
        <v>1279</v>
      </c>
      <c r="K348" t="s">
        <v>834</v>
      </c>
      <c r="L348">
        <v>6.79</v>
      </c>
      <c r="M348" t="s">
        <v>848</v>
      </c>
      <c r="N348" t="s">
        <v>572</v>
      </c>
      <c r="O348">
        <v>2006</v>
      </c>
      <c r="P348" t="s">
        <v>1850</v>
      </c>
      <c r="Q348" s="118">
        <v>10.684029433358043</v>
      </c>
    </row>
    <row r="349" spans="1:17">
      <c r="A349" s="115" t="s">
        <v>1558</v>
      </c>
      <c r="B349" t="s">
        <v>1829</v>
      </c>
      <c r="C349" t="s">
        <v>998</v>
      </c>
      <c r="D349" t="s">
        <v>863</v>
      </c>
      <c r="E349" t="s">
        <v>998</v>
      </c>
      <c r="F349" t="s">
        <v>753</v>
      </c>
      <c r="G349">
        <v>2002</v>
      </c>
      <c r="H349" t="s">
        <v>1917</v>
      </c>
      <c r="I349" t="s">
        <v>349</v>
      </c>
      <c r="J349" t="s">
        <v>964</v>
      </c>
      <c r="K349" t="s">
        <v>834</v>
      </c>
      <c r="L349">
        <v>3.42</v>
      </c>
      <c r="M349" t="s">
        <v>837</v>
      </c>
      <c r="N349" t="s">
        <v>572</v>
      </c>
      <c r="O349">
        <v>2000</v>
      </c>
      <c r="P349" t="s">
        <v>1883</v>
      </c>
      <c r="Q349" s="118">
        <v>11.098861346251333</v>
      </c>
    </row>
    <row r="350" spans="1:17">
      <c r="A350" s="115" t="s">
        <v>1800</v>
      </c>
      <c r="B350" t="s">
        <v>950</v>
      </c>
      <c r="C350" t="s">
        <v>998</v>
      </c>
      <c r="D350" t="s">
        <v>1298</v>
      </c>
      <c r="E350" t="s">
        <v>998</v>
      </c>
      <c r="F350" t="s">
        <v>1029</v>
      </c>
      <c r="G350">
        <v>2012</v>
      </c>
      <c r="H350" t="s">
        <v>1946</v>
      </c>
      <c r="I350" t="s">
        <v>481</v>
      </c>
      <c r="J350" t="s">
        <v>1156</v>
      </c>
      <c r="K350" t="s">
        <v>834</v>
      </c>
      <c r="L350">
        <v>8.6240000000000006</v>
      </c>
      <c r="M350" t="s">
        <v>846</v>
      </c>
      <c r="N350" t="s">
        <v>572</v>
      </c>
      <c r="O350">
        <v>2009</v>
      </c>
      <c r="P350" t="s">
        <v>1852</v>
      </c>
      <c r="Q350" s="118">
        <v>11.232380108013091</v>
      </c>
    </row>
    <row r="351" spans="1:17">
      <c r="A351" s="116" t="s">
        <v>1367</v>
      </c>
      <c r="B351" t="s">
        <v>850</v>
      </c>
      <c r="C351" t="s">
        <v>998</v>
      </c>
      <c r="D351" t="s">
        <v>1309</v>
      </c>
      <c r="E351" t="s">
        <v>998</v>
      </c>
      <c r="F351" t="s">
        <v>723</v>
      </c>
      <c r="G351">
        <v>2010</v>
      </c>
      <c r="H351" t="s">
        <v>1887</v>
      </c>
      <c r="I351" t="s">
        <v>42</v>
      </c>
      <c r="J351" t="s">
        <v>853</v>
      </c>
      <c r="K351" t="s">
        <v>834</v>
      </c>
      <c r="L351">
        <v>10.46</v>
      </c>
      <c r="M351" t="s">
        <v>843</v>
      </c>
      <c r="N351" t="s">
        <v>572</v>
      </c>
      <c r="O351">
        <v>2008</v>
      </c>
      <c r="P351" t="s">
        <v>1868</v>
      </c>
      <c r="Q351" s="118">
        <v>11.249865755271788</v>
      </c>
    </row>
    <row r="352" spans="1:17">
      <c r="A352" s="116" t="s">
        <v>1451</v>
      </c>
      <c r="B352" t="s">
        <v>1264</v>
      </c>
      <c r="C352" t="s">
        <v>998</v>
      </c>
      <c r="D352" t="s">
        <v>868</v>
      </c>
      <c r="E352" t="s">
        <v>998</v>
      </c>
      <c r="F352" t="s">
        <v>751</v>
      </c>
      <c r="G352">
        <v>2003</v>
      </c>
      <c r="H352" t="s">
        <v>1870</v>
      </c>
      <c r="I352" t="s">
        <v>526</v>
      </c>
      <c r="J352" t="s">
        <v>919</v>
      </c>
      <c r="K352" t="s">
        <v>834</v>
      </c>
      <c r="L352">
        <v>249.47</v>
      </c>
      <c r="M352" t="s">
        <v>848</v>
      </c>
      <c r="N352" t="s">
        <v>526</v>
      </c>
      <c r="O352">
        <v>2000</v>
      </c>
      <c r="P352" t="s">
        <v>1871</v>
      </c>
      <c r="Q352" s="118">
        <v>11.275023944318407</v>
      </c>
    </row>
    <row r="353" spans="1:17">
      <c r="A353" s="115" t="s">
        <v>1754</v>
      </c>
      <c r="B353" t="s">
        <v>832</v>
      </c>
      <c r="C353" t="s">
        <v>998</v>
      </c>
      <c r="D353" t="s">
        <v>868</v>
      </c>
      <c r="E353" t="s">
        <v>998</v>
      </c>
      <c r="F353" t="s">
        <v>1080</v>
      </c>
      <c r="G353">
        <v>2013</v>
      </c>
      <c r="H353" t="s">
        <v>1862</v>
      </c>
      <c r="I353" t="s">
        <v>857</v>
      </c>
      <c r="J353" t="s">
        <v>1285</v>
      </c>
      <c r="K353" t="s">
        <v>834</v>
      </c>
      <c r="L353">
        <v>6.72</v>
      </c>
      <c r="M353" t="s">
        <v>848</v>
      </c>
      <c r="N353" t="s">
        <v>572</v>
      </c>
      <c r="O353">
        <v>2007</v>
      </c>
      <c r="P353" t="s">
        <v>1863</v>
      </c>
      <c r="Q353" s="118">
        <v>11.307498843025707</v>
      </c>
    </row>
    <row r="354" spans="1:17">
      <c r="A354" s="116" t="s">
        <v>1453</v>
      </c>
      <c r="B354" t="s">
        <v>1264</v>
      </c>
      <c r="C354" t="s">
        <v>998</v>
      </c>
      <c r="D354" t="s">
        <v>868</v>
      </c>
      <c r="E354" t="s">
        <v>998</v>
      </c>
      <c r="F354" t="s">
        <v>751</v>
      </c>
      <c r="G354">
        <v>2003</v>
      </c>
      <c r="H354" t="s">
        <v>1870</v>
      </c>
      <c r="I354" t="s">
        <v>526</v>
      </c>
      <c r="J354" t="s">
        <v>919</v>
      </c>
      <c r="K354" t="s">
        <v>834</v>
      </c>
      <c r="L354">
        <v>252.99</v>
      </c>
      <c r="M354" t="s">
        <v>848</v>
      </c>
      <c r="N354" t="s">
        <v>526</v>
      </c>
      <c r="O354">
        <v>2000</v>
      </c>
      <c r="P354" t="s">
        <v>1871</v>
      </c>
      <c r="Q354" s="118">
        <v>11.434113551421468</v>
      </c>
    </row>
    <row r="355" spans="1:17">
      <c r="A355" s="115" t="s">
        <v>1602</v>
      </c>
      <c r="B355" t="s">
        <v>1264</v>
      </c>
      <c r="C355" t="s">
        <v>998</v>
      </c>
      <c r="D355" t="s">
        <v>868</v>
      </c>
      <c r="E355" t="s">
        <v>998</v>
      </c>
      <c r="F355" t="s">
        <v>729</v>
      </c>
      <c r="G355">
        <v>2009</v>
      </c>
      <c r="H355" t="s">
        <v>1855</v>
      </c>
      <c r="I355" t="s">
        <v>568</v>
      </c>
      <c r="J355" t="s">
        <v>871</v>
      </c>
      <c r="K355" t="s">
        <v>834</v>
      </c>
      <c r="L355">
        <v>5.9</v>
      </c>
      <c r="M355" t="s">
        <v>848</v>
      </c>
      <c r="N355" t="s">
        <v>572</v>
      </c>
      <c r="O355">
        <v>2005</v>
      </c>
      <c r="P355" t="s">
        <v>1856</v>
      </c>
      <c r="Q355" s="118">
        <v>11.461948193927919</v>
      </c>
    </row>
    <row r="356" spans="1:17">
      <c r="A356" s="115" t="s">
        <v>1372</v>
      </c>
      <c r="B356" t="s">
        <v>850</v>
      </c>
      <c r="C356" t="s">
        <v>998</v>
      </c>
      <c r="D356" t="s">
        <v>1309</v>
      </c>
      <c r="E356" t="s">
        <v>998</v>
      </c>
      <c r="F356" t="s">
        <v>723</v>
      </c>
      <c r="G356">
        <v>2010</v>
      </c>
      <c r="H356" t="s">
        <v>1887</v>
      </c>
      <c r="I356" t="s">
        <v>42</v>
      </c>
      <c r="J356" t="s">
        <v>854</v>
      </c>
      <c r="K356" t="s">
        <v>851</v>
      </c>
      <c r="L356">
        <v>10.67</v>
      </c>
      <c r="M356" t="s">
        <v>842</v>
      </c>
      <c r="N356" t="s">
        <v>572</v>
      </c>
      <c r="O356">
        <v>2008</v>
      </c>
      <c r="P356" t="s">
        <v>1868</v>
      </c>
      <c r="Q356" s="118">
        <v>11.475723480760037</v>
      </c>
    </row>
    <row r="357" spans="1:17">
      <c r="A357" s="115" t="s">
        <v>1462</v>
      </c>
      <c r="B357" t="s">
        <v>1829</v>
      </c>
      <c r="C357" t="s">
        <v>998</v>
      </c>
      <c r="D357" t="s">
        <v>863</v>
      </c>
      <c r="E357" t="s">
        <v>998</v>
      </c>
      <c r="F357" t="s">
        <v>753</v>
      </c>
      <c r="G357">
        <v>2002</v>
      </c>
      <c r="H357" t="s">
        <v>1917</v>
      </c>
      <c r="I357" t="s">
        <v>349</v>
      </c>
      <c r="J357" t="s">
        <v>924</v>
      </c>
      <c r="K357" t="s">
        <v>834</v>
      </c>
      <c r="L357">
        <v>3.81</v>
      </c>
      <c r="M357" t="s">
        <v>837</v>
      </c>
      <c r="N357" t="s">
        <v>572</v>
      </c>
      <c r="O357">
        <v>2001</v>
      </c>
      <c r="P357" t="s">
        <v>1903</v>
      </c>
      <c r="Q357" s="118">
        <v>11.594901585514545</v>
      </c>
    </row>
    <row r="358" spans="1:17">
      <c r="A358" s="115" t="s">
        <v>1382</v>
      </c>
      <c r="B358" t="s">
        <v>1829</v>
      </c>
      <c r="C358" t="s">
        <v>998</v>
      </c>
      <c r="D358" t="s">
        <v>863</v>
      </c>
      <c r="E358" t="s">
        <v>998</v>
      </c>
      <c r="F358" t="s">
        <v>741</v>
      </c>
      <c r="G358">
        <v>2008</v>
      </c>
      <c r="H358" t="s">
        <v>1907</v>
      </c>
      <c r="I358" t="s">
        <v>524</v>
      </c>
      <c r="J358" t="s">
        <v>894</v>
      </c>
      <c r="K358" t="s">
        <v>851</v>
      </c>
      <c r="L358">
        <v>7.57</v>
      </c>
      <c r="M358" t="s">
        <v>837</v>
      </c>
      <c r="N358" t="s">
        <v>572</v>
      </c>
      <c r="O358">
        <v>2006</v>
      </c>
      <c r="P358" t="s">
        <v>1850</v>
      </c>
      <c r="Q358" s="118">
        <v>11.797999101907058</v>
      </c>
    </row>
    <row r="359" spans="1:17">
      <c r="A359" s="115" t="s">
        <v>1504</v>
      </c>
      <c r="B359" t="s">
        <v>1829</v>
      </c>
      <c r="C359" t="s">
        <v>998</v>
      </c>
      <c r="D359" t="s">
        <v>863</v>
      </c>
      <c r="E359" t="s">
        <v>998</v>
      </c>
      <c r="F359" t="s">
        <v>761</v>
      </c>
      <c r="G359">
        <v>2002</v>
      </c>
      <c r="H359" t="s">
        <v>1920</v>
      </c>
      <c r="I359" t="s">
        <v>239</v>
      </c>
      <c r="J359" t="s">
        <v>935</v>
      </c>
      <c r="K359" t="s">
        <v>834</v>
      </c>
      <c r="L359">
        <v>5.0999999999999996</v>
      </c>
      <c r="M359" t="s">
        <v>837</v>
      </c>
      <c r="N359" t="s">
        <v>572</v>
      </c>
      <c r="O359">
        <v>2001</v>
      </c>
      <c r="P359" t="s">
        <v>1903</v>
      </c>
      <c r="Q359" s="118">
        <v>11.963225299995976</v>
      </c>
    </row>
    <row r="360" spans="1:17">
      <c r="A360" s="116" t="s">
        <v>1379</v>
      </c>
      <c r="B360" t="s">
        <v>1829</v>
      </c>
      <c r="C360" t="s">
        <v>998</v>
      </c>
      <c r="D360" t="s">
        <v>863</v>
      </c>
      <c r="E360" t="s">
        <v>998</v>
      </c>
      <c r="F360" t="s">
        <v>741</v>
      </c>
      <c r="G360">
        <v>2008</v>
      </c>
      <c r="H360" t="s">
        <v>1907</v>
      </c>
      <c r="I360" t="s">
        <v>524</v>
      </c>
      <c r="J360" t="s">
        <v>894</v>
      </c>
      <c r="K360" t="s">
        <v>834</v>
      </c>
      <c r="L360">
        <v>7.69</v>
      </c>
      <c r="M360" t="s">
        <v>837</v>
      </c>
      <c r="N360" t="s">
        <v>572</v>
      </c>
      <c r="O360">
        <v>2006</v>
      </c>
      <c r="P360" t="s">
        <v>1850</v>
      </c>
      <c r="Q360" s="118">
        <v>11.985021544737817</v>
      </c>
    </row>
    <row r="361" spans="1:17">
      <c r="A361" s="116" t="s">
        <v>1387</v>
      </c>
      <c r="B361" t="s">
        <v>950</v>
      </c>
      <c r="C361" t="s">
        <v>998</v>
      </c>
      <c r="D361" t="s">
        <v>1298</v>
      </c>
      <c r="E361" t="s">
        <v>998</v>
      </c>
      <c r="F361" t="s">
        <v>729</v>
      </c>
      <c r="G361">
        <v>2007</v>
      </c>
      <c r="H361" t="s">
        <v>1938</v>
      </c>
      <c r="I361" t="s">
        <v>568</v>
      </c>
      <c r="J361" t="s">
        <v>896</v>
      </c>
      <c r="K361" t="s">
        <v>834</v>
      </c>
      <c r="L361">
        <v>6.19</v>
      </c>
      <c r="M361" t="s">
        <v>846</v>
      </c>
      <c r="N361" t="s">
        <v>572</v>
      </c>
      <c r="O361">
        <v>2005</v>
      </c>
      <c r="P361" t="s">
        <v>1856</v>
      </c>
      <c r="Q361" s="118">
        <v>12.025332088205733</v>
      </c>
    </row>
    <row r="362" spans="1:17">
      <c r="A362" s="116" t="s">
        <v>1463</v>
      </c>
      <c r="B362" t="s">
        <v>1829</v>
      </c>
      <c r="C362" t="s">
        <v>998</v>
      </c>
      <c r="D362" t="s">
        <v>863</v>
      </c>
      <c r="E362" t="s">
        <v>998</v>
      </c>
      <c r="F362" t="s">
        <v>753</v>
      </c>
      <c r="G362">
        <v>2002</v>
      </c>
      <c r="H362" t="s">
        <v>1917</v>
      </c>
      <c r="I362" t="s">
        <v>349</v>
      </c>
      <c r="J362" t="s">
        <v>924</v>
      </c>
      <c r="K362" t="s">
        <v>834</v>
      </c>
      <c r="L362">
        <v>4</v>
      </c>
      <c r="M362" t="s">
        <v>837</v>
      </c>
      <c r="N362" t="s">
        <v>572</v>
      </c>
      <c r="O362">
        <v>2001</v>
      </c>
      <c r="P362" t="s">
        <v>1903</v>
      </c>
      <c r="Q362" s="118">
        <v>12.173125024162252</v>
      </c>
    </row>
    <row r="363" spans="1:17">
      <c r="A363" s="115" t="s">
        <v>1452</v>
      </c>
      <c r="B363" t="s">
        <v>1264</v>
      </c>
      <c r="C363" t="s">
        <v>998</v>
      </c>
      <c r="D363" t="s">
        <v>868</v>
      </c>
      <c r="E363" t="s">
        <v>998</v>
      </c>
      <c r="F363" t="s">
        <v>751</v>
      </c>
      <c r="G363">
        <v>2003</v>
      </c>
      <c r="H363" t="s">
        <v>1870</v>
      </c>
      <c r="I363" t="s">
        <v>526</v>
      </c>
      <c r="J363" t="s">
        <v>920</v>
      </c>
      <c r="K363" t="s">
        <v>834</v>
      </c>
      <c r="L363">
        <v>271.72000000000003</v>
      </c>
      <c r="M363" t="s">
        <v>848</v>
      </c>
      <c r="N363" t="s">
        <v>526</v>
      </c>
      <c r="O363">
        <v>2000</v>
      </c>
      <c r="P363" t="s">
        <v>1871</v>
      </c>
      <c r="Q363" s="118">
        <v>12.280632966489749</v>
      </c>
    </row>
    <row r="364" spans="1:17">
      <c r="A364" s="116" t="s">
        <v>1569</v>
      </c>
      <c r="B364" t="s">
        <v>1829</v>
      </c>
      <c r="C364" t="s">
        <v>998</v>
      </c>
      <c r="D364" t="s">
        <v>863</v>
      </c>
      <c r="E364" t="s">
        <v>998</v>
      </c>
      <c r="F364" t="s">
        <v>980</v>
      </c>
      <c r="G364">
        <v>2009</v>
      </c>
      <c r="H364" t="s">
        <v>1922</v>
      </c>
      <c r="I364" t="s">
        <v>524</v>
      </c>
      <c r="J364" t="s">
        <v>983</v>
      </c>
      <c r="K364" t="s">
        <v>834</v>
      </c>
      <c r="L364">
        <v>7.95</v>
      </c>
      <c r="M364" t="s">
        <v>837</v>
      </c>
      <c r="N364" t="s">
        <v>572</v>
      </c>
      <c r="O364">
        <v>2006</v>
      </c>
      <c r="P364" t="s">
        <v>1850</v>
      </c>
      <c r="Q364" s="118">
        <v>12.390236837537794</v>
      </c>
    </row>
    <row r="365" spans="1:17">
      <c r="A365" s="115" t="s">
        <v>1486</v>
      </c>
      <c r="B365" t="s">
        <v>1829</v>
      </c>
      <c r="C365" t="s">
        <v>998</v>
      </c>
      <c r="D365" t="s">
        <v>863</v>
      </c>
      <c r="E365" t="s">
        <v>998</v>
      </c>
      <c r="F365" t="s">
        <v>743</v>
      </c>
      <c r="G365">
        <v>2001</v>
      </c>
      <c r="H365" t="s">
        <v>1897</v>
      </c>
      <c r="I365" t="s">
        <v>494</v>
      </c>
      <c r="J365" t="s">
        <v>968</v>
      </c>
      <c r="K365" t="s">
        <v>851</v>
      </c>
      <c r="L365">
        <v>7.61</v>
      </c>
      <c r="M365" t="s">
        <v>837</v>
      </c>
      <c r="N365" t="s">
        <v>572</v>
      </c>
      <c r="O365">
        <v>1999</v>
      </c>
      <c r="P365" t="s">
        <v>1909</v>
      </c>
      <c r="Q365" s="118">
        <v>12.449320429009502</v>
      </c>
    </row>
    <row r="366" spans="1:17">
      <c r="A366" s="115" t="s">
        <v>1454</v>
      </c>
      <c r="B366" t="s">
        <v>1264</v>
      </c>
      <c r="C366" t="s">
        <v>998</v>
      </c>
      <c r="D366" t="s">
        <v>868</v>
      </c>
      <c r="E366" t="s">
        <v>998</v>
      </c>
      <c r="F366" t="s">
        <v>751</v>
      </c>
      <c r="G366">
        <v>2003</v>
      </c>
      <c r="H366" t="s">
        <v>1870</v>
      </c>
      <c r="I366" t="s">
        <v>526</v>
      </c>
      <c r="J366" t="s">
        <v>920</v>
      </c>
      <c r="K366" t="s">
        <v>834</v>
      </c>
      <c r="L366">
        <v>278.86</v>
      </c>
      <c r="M366" t="s">
        <v>848</v>
      </c>
      <c r="N366" t="s">
        <v>526</v>
      </c>
      <c r="O366">
        <v>2000</v>
      </c>
      <c r="P366" t="s">
        <v>1871</v>
      </c>
      <c r="Q366" s="118">
        <v>12.603331771806754</v>
      </c>
    </row>
    <row r="367" spans="1:17">
      <c r="A367" s="116" t="s">
        <v>1721</v>
      </c>
      <c r="B367" t="s">
        <v>1829</v>
      </c>
      <c r="C367" t="s">
        <v>998</v>
      </c>
      <c r="D367" t="s">
        <v>863</v>
      </c>
      <c r="E367" t="s">
        <v>998</v>
      </c>
      <c r="F367" t="s">
        <v>1069</v>
      </c>
      <c r="G367">
        <v>2013</v>
      </c>
      <c r="H367" t="s">
        <v>1923</v>
      </c>
      <c r="I367" t="s">
        <v>45</v>
      </c>
      <c r="J367" t="s">
        <v>1265</v>
      </c>
      <c r="K367" t="s">
        <v>834</v>
      </c>
      <c r="L367">
        <v>11.76</v>
      </c>
      <c r="M367" t="s">
        <v>837</v>
      </c>
      <c r="N367" t="s">
        <v>572</v>
      </c>
      <c r="O367">
        <v>2012</v>
      </c>
      <c r="P367" t="s">
        <v>1865</v>
      </c>
      <c r="Q367" s="118">
        <v>12.829479810840301</v>
      </c>
    </row>
    <row r="368" spans="1:17">
      <c r="A368" s="115" t="s">
        <v>1408</v>
      </c>
      <c r="B368" t="s">
        <v>1264</v>
      </c>
      <c r="C368" t="s">
        <v>998</v>
      </c>
      <c r="D368" t="s">
        <v>868</v>
      </c>
      <c r="E368" t="s">
        <v>998</v>
      </c>
      <c r="F368" t="s">
        <v>744</v>
      </c>
      <c r="G368">
        <v>2006</v>
      </c>
      <c r="H368" t="s">
        <v>1877</v>
      </c>
      <c r="I368" t="s">
        <v>510</v>
      </c>
      <c r="J368" t="s">
        <v>904</v>
      </c>
      <c r="K368" t="s">
        <v>834</v>
      </c>
      <c r="L368">
        <v>4.4000000000000004</v>
      </c>
      <c r="M368" t="s">
        <v>848</v>
      </c>
      <c r="N368" t="s">
        <v>966</v>
      </c>
      <c r="O368">
        <v>2004</v>
      </c>
      <c r="P368" t="s">
        <v>1878</v>
      </c>
      <c r="Q368" s="118">
        <v>12.975053670888252</v>
      </c>
    </row>
    <row r="369" spans="1:17">
      <c r="A369" s="115" t="s">
        <v>1668</v>
      </c>
      <c r="B369" t="s">
        <v>832</v>
      </c>
      <c r="C369" t="s">
        <v>998</v>
      </c>
      <c r="D369" t="s">
        <v>868</v>
      </c>
      <c r="E369" t="s">
        <v>998</v>
      </c>
      <c r="F369" t="s">
        <v>1035</v>
      </c>
      <c r="G369">
        <v>2012</v>
      </c>
      <c r="H369" t="s">
        <v>1857</v>
      </c>
      <c r="I369" t="s">
        <v>31</v>
      </c>
      <c r="J369" t="s">
        <v>1173</v>
      </c>
      <c r="K369" t="s">
        <v>834</v>
      </c>
      <c r="L369">
        <v>12.22</v>
      </c>
      <c r="M369" t="s">
        <v>848</v>
      </c>
      <c r="N369" t="s">
        <v>572</v>
      </c>
      <c r="O369">
        <v>2010</v>
      </c>
      <c r="P369" t="s">
        <v>1858</v>
      </c>
      <c r="Q369" s="118">
        <v>12.995010411870455</v>
      </c>
    </row>
    <row r="370" spans="1:17">
      <c r="A370" s="116" t="s">
        <v>1585</v>
      </c>
      <c r="B370" t="s">
        <v>1829</v>
      </c>
      <c r="C370" t="s">
        <v>998</v>
      </c>
      <c r="D370" t="s">
        <v>863</v>
      </c>
      <c r="E370" t="s">
        <v>998</v>
      </c>
      <c r="F370" t="s">
        <v>980</v>
      </c>
      <c r="G370">
        <v>2009</v>
      </c>
      <c r="H370" t="s">
        <v>1922</v>
      </c>
      <c r="I370" t="s">
        <v>349</v>
      </c>
      <c r="J370" t="s">
        <v>986</v>
      </c>
      <c r="K370" t="s">
        <v>834</v>
      </c>
      <c r="L370">
        <v>8.34</v>
      </c>
      <c r="M370" t="s">
        <v>837</v>
      </c>
      <c r="N370" t="s">
        <v>572</v>
      </c>
      <c r="O370">
        <v>2007</v>
      </c>
      <c r="P370" t="s">
        <v>1863</v>
      </c>
      <c r="Q370" s="118">
        <v>13.033799057243185</v>
      </c>
    </row>
    <row r="371" spans="1:17">
      <c r="A371" s="115" t="s">
        <v>1496</v>
      </c>
      <c r="B371" t="s">
        <v>1829</v>
      </c>
      <c r="C371" t="s">
        <v>998</v>
      </c>
      <c r="D371" t="s">
        <v>863</v>
      </c>
      <c r="E371" t="s">
        <v>998</v>
      </c>
      <c r="F371" t="s">
        <v>760</v>
      </c>
      <c r="G371">
        <v>2007</v>
      </c>
      <c r="H371" t="s">
        <v>1919</v>
      </c>
      <c r="I371" t="s">
        <v>475</v>
      </c>
      <c r="J371" t="s">
        <v>933</v>
      </c>
      <c r="K371" t="s">
        <v>834</v>
      </c>
      <c r="L371">
        <v>10.34</v>
      </c>
      <c r="M371" t="s">
        <v>837</v>
      </c>
      <c r="N371" t="s">
        <v>572</v>
      </c>
      <c r="O371">
        <v>2005</v>
      </c>
      <c r="P371" t="s">
        <v>1856</v>
      </c>
      <c r="Q371" s="118">
        <v>13.048679668761672</v>
      </c>
    </row>
    <row r="372" spans="1:17">
      <c r="A372" s="116" t="s">
        <v>1669</v>
      </c>
      <c r="B372" t="s">
        <v>832</v>
      </c>
      <c r="C372" t="s">
        <v>998</v>
      </c>
      <c r="D372" t="s">
        <v>868</v>
      </c>
      <c r="E372" t="s">
        <v>998</v>
      </c>
      <c r="F372" t="s">
        <v>1035</v>
      </c>
      <c r="G372">
        <v>2012</v>
      </c>
      <c r="H372" t="s">
        <v>1857</v>
      </c>
      <c r="I372" t="s">
        <v>31</v>
      </c>
      <c r="J372" t="s">
        <v>1174</v>
      </c>
      <c r="K372" t="s">
        <v>834</v>
      </c>
      <c r="L372">
        <v>12.32</v>
      </c>
      <c r="M372" t="s">
        <v>848</v>
      </c>
      <c r="N372" t="s">
        <v>572</v>
      </c>
      <c r="O372">
        <v>2010</v>
      </c>
      <c r="P372" t="s">
        <v>1858</v>
      </c>
      <c r="Q372" s="118">
        <v>13.101352559267104</v>
      </c>
    </row>
    <row r="373" spans="1:17">
      <c r="A373" s="115" t="s">
        <v>1670</v>
      </c>
      <c r="B373" t="s">
        <v>832</v>
      </c>
      <c r="C373" t="s">
        <v>998</v>
      </c>
      <c r="D373" t="s">
        <v>868</v>
      </c>
      <c r="E373" t="s">
        <v>998</v>
      </c>
      <c r="F373" t="s">
        <v>1035</v>
      </c>
      <c r="G373">
        <v>2012</v>
      </c>
      <c r="H373" t="s">
        <v>1857</v>
      </c>
      <c r="I373" t="s">
        <v>31</v>
      </c>
      <c r="J373" t="s">
        <v>1175</v>
      </c>
      <c r="K373" t="s">
        <v>834</v>
      </c>
      <c r="L373">
        <v>12.33</v>
      </c>
      <c r="M373" t="s">
        <v>848</v>
      </c>
      <c r="N373" t="s">
        <v>572</v>
      </c>
      <c r="O373">
        <v>2010</v>
      </c>
      <c r="P373" t="s">
        <v>1858</v>
      </c>
      <c r="Q373" s="118">
        <v>13.11198677400677</v>
      </c>
    </row>
    <row r="374" spans="1:17">
      <c r="A374" s="116" t="s">
        <v>1755</v>
      </c>
      <c r="B374" t="s">
        <v>832</v>
      </c>
      <c r="C374" t="s">
        <v>998</v>
      </c>
      <c r="D374" t="s">
        <v>868</v>
      </c>
      <c r="E374" t="s">
        <v>998</v>
      </c>
      <c r="F374" t="s">
        <v>1080</v>
      </c>
      <c r="G374">
        <v>2013</v>
      </c>
      <c r="H374" t="s">
        <v>1862</v>
      </c>
      <c r="I374" t="s">
        <v>857</v>
      </c>
      <c r="J374" t="s">
        <v>1286</v>
      </c>
      <c r="K374" t="s">
        <v>834</v>
      </c>
      <c r="L374">
        <v>7.8</v>
      </c>
      <c r="M374" t="s">
        <v>848</v>
      </c>
      <c r="N374" t="s">
        <v>572</v>
      </c>
      <c r="O374">
        <v>2007</v>
      </c>
      <c r="P374" t="s">
        <v>1863</v>
      </c>
      <c r="Q374" s="118">
        <v>13.124775442797697</v>
      </c>
    </row>
    <row r="375" spans="1:17">
      <c r="A375" s="115" t="s">
        <v>1380</v>
      </c>
      <c r="B375" t="s">
        <v>1829</v>
      </c>
      <c r="C375" t="s">
        <v>998</v>
      </c>
      <c r="D375" t="s">
        <v>863</v>
      </c>
      <c r="E375" t="s">
        <v>998</v>
      </c>
      <c r="F375" t="s">
        <v>741</v>
      </c>
      <c r="G375">
        <v>2008</v>
      </c>
      <c r="H375" t="s">
        <v>1907</v>
      </c>
      <c r="I375" t="s">
        <v>524</v>
      </c>
      <c r="J375" t="s">
        <v>894</v>
      </c>
      <c r="K375" t="s">
        <v>851</v>
      </c>
      <c r="L375">
        <v>8.49</v>
      </c>
      <c r="M375" t="s">
        <v>837</v>
      </c>
      <c r="N375" t="s">
        <v>572</v>
      </c>
      <c r="O375">
        <v>2006</v>
      </c>
      <c r="P375" t="s">
        <v>1850</v>
      </c>
      <c r="Q375" s="118">
        <v>13.231837830276209</v>
      </c>
    </row>
    <row r="376" spans="1:17">
      <c r="A376" s="116" t="s">
        <v>1667</v>
      </c>
      <c r="B376" t="s">
        <v>832</v>
      </c>
      <c r="C376" t="s">
        <v>998</v>
      </c>
      <c r="D376" t="s">
        <v>867</v>
      </c>
      <c r="E376" t="s">
        <v>998</v>
      </c>
      <c r="F376" t="s">
        <v>1035</v>
      </c>
      <c r="G376">
        <v>2012</v>
      </c>
      <c r="H376" t="s">
        <v>1857</v>
      </c>
      <c r="I376" t="s">
        <v>31</v>
      </c>
      <c r="J376" t="s">
        <v>1171</v>
      </c>
      <c r="K376" t="s">
        <v>834</v>
      </c>
      <c r="L376">
        <v>12.77</v>
      </c>
      <c r="M376" t="s">
        <v>848</v>
      </c>
      <c r="N376" t="s">
        <v>572</v>
      </c>
      <c r="O376">
        <v>2010</v>
      </c>
      <c r="P376" t="s">
        <v>1858</v>
      </c>
      <c r="Q376" s="118">
        <v>13.579892222552024</v>
      </c>
    </row>
    <row r="377" spans="1:17">
      <c r="A377" s="115" t="s">
        <v>1460</v>
      </c>
      <c r="B377" t="s">
        <v>1829</v>
      </c>
      <c r="C377" t="s">
        <v>998</v>
      </c>
      <c r="D377" t="s">
        <v>863</v>
      </c>
      <c r="E377" t="s">
        <v>998</v>
      </c>
      <c r="F377" t="s">
        <v>753</v>
      </c>
      <c r="G377">
        <v>2002</v>
      </c>
      <c r="H377" t="s">
        <v>1917</v>
      </c>
      <c r="I377" t="s">
        <v>349</v>
      </c>
      <c r="J377" t="s">
        <v>923</v>
      </c>
      <c r="K377" t="s">
        <v>834</v>
      </c>
      <c r="L377">
        <v>4.21</v>
      </c>
      <c r="M377" t="s">
        <v>837</v>
      </c>
      <c r="N377" t="s">
        <v>572</v>
      </c>
      <c r="O377">
        <v>2000</v>
      </c>
      <c r="P377" t="s">
        <v>1883</v>
      </c>
      <c r="Q377" s="118">
        <v>13.662633411613484</v>
      </c>
    </row>
    <row r="378" spans="1:17">
      <c r="A378" s="115" t="s">
        <v>1450</v>
      </c>
      <c r="B378" t="s">
        <v>1264</v>
      </c>
      <c r="C378" t="s">
        <v>998</v>
      </c>
      <c r="D378" t="s">
        <v>1283</v>
      </c>
      <c r="E378" t="s">
        <v>998</v>
      </c>
      <c r="F378" t="s">
        <v>751</v>
      </c>
      <c r="G378">
        <v>2003</v>
      </c>
      <c r="H378" t="s">
        <v>1870</v>
      </c>
      <c r="I378" t="s">
        <v>526</v>
      </c>
      <c r="J378" t="s">
        <v>918</v>
      </c>
      <c r="K378" t="s">
        <v>834</v>
      </c>
      <c r="L378">
        <v>304.70999999999998</v>
      </c>
      <c r="M378" t="s">
        <v>848</v>
      </c>
      <c r="N378" t="s">
        <v>526</v>
      </c>
      <c r="O378">
        <v>2000</v>
      </c>
      <c r="P378" t="s">
        <v>1871</v>
      </c>
      <c r="Q378" s="118">
        <v>13.771646073969862</v>
      </c>
    </row>
    <row r="379" spans="1:17">
      <c r="A379" s="116" t="s">
        <v>1523</v>
      </c>
      <c r="B379" t="s">
        <v>1829</v>
      </c>
      <c r="C379" t="s">
        <v>998</v>
      </c>
      <c r="D379" t="s">
        <v>863</v>
      </c>
      <c r="E379" t="s">
        <v>998</v>
      </c>
      <c r="F379" t="s">
        <v>727</v>
      </c>
      <c r="G379">
        <v>2009</v>
      </c>
      <c r="H379" t="s">
        <v>1921</v>
      </c>
      <c r="I379" t="s">
        <v>244</v>
      </c>
      <c r="J379" t="s">
        <v>861</v>
      </c>
      <c r="K379" t="s">
        <v>834</v>
      </c>
      <c r="L379">
        <v>9.52</v>
      </c>
      <c r="M379" t="s">
        <v>837</v>
      </c>
      <c r="N379" t="s">
        <v>572</v>
      </c>
      <c r="O379">
        <v>2005</v>
      </c>
      <c r="P379" t="s">
        <v>1856</v>
      </c>
      <c r="Q379" s="118">
        <v>13.854185796907664</v>
      </c>
    </row>
    <row r="380" spans="1:17">
      <c r="A380" s="115" t="s">
        <v>1368</v>
      </c>
      <c r="B380" t="s">
        <v>850</v>
      </c>
      <c r="C380" t="s">
        <v>998</v>
      </c>
      <c r="D380" t="s">
        <v>1309</v>
      </c>
      <c r="E380" t="s">
        <v>998</v>
      </c>
      <c r="F380" t="s">
        <v>723</v>
      </c>
      <c r="G380">
        <v>2010</v>
      </c>
      <c r="H380" t="s">
        <v>1887</v>
      </c>
      <c r="I380" t="s">
        <v>42</v>
      </c>
      <c r="J380" t="s">
        <v>853</v>
      </c>
      <c r="K380" t="s">
        <v>851</v>
      </c>
      <c r="L380">
        <v>13.16</v>
      </c>
      <c r="M380" t="s">
        <v>843</v>
      </c>
      <c r="N380" t="s">
        <v>572</v>
      </c>
      <c r="O380">
        <v>2008</v>
      </c>
      <c r="P380" t="s">
        <v>1868</v>
      </c>
      <c r="Q380" s="118">
        <v>14.15375079726355</v>
      </c>
    </row>
    <row r="381" spans="1:17">
      <c r="A381" s="115" t="s">
        <v>1386</v>
      </c>
      <c r="B381" t="s">
        <v>950</v>
      </c>
      <c r="C381" t="s">
        <v>998</v>
      </c>
      <c r="D381" t="s">
        <v>1298</v>
      </c>
      <c r="E381" t="s">
        <v>998</v>
      </c>
      <c r="F381" t="s">
        <v>729</v>
      </c>
      <c r="G381">
        <v>2007</v>
      </c>
      <c r="H381" t="s">
        <v>1938</v>
      </c>
      <c r="I381" t="s">
        <v>568</v>
      </c>
      <c r="J381" t="s">
        <v>896</v>
      </c>
      <c r="K381" t="s">
        <v>834</v>
      </c>
      <c r="L381">
        <v>7.34</v>
      </c>
      <c r="M381" t="s">
        <v>846</v>
      </c>
      <c r="N381" t="s">
        <v>572</v>
      </c>
      <c r="O381">
        <v>2005</v>
      </c>
      <c r="P381" t="s">
        <v>1856</v>
      </c>
      <c r="Q381" s="118">
        <v>14.259440634479818</v>
      </c>
    </row>
    <row r="382" spans="1:17">
      <c r="A382" s="116" t="s">
        <v>1397</v>
      </c>
      <c r="B382" t="s">
        <v>950</v>
      </c>
      <c r="C382" t="s">
        <v>998</v>
      </c>
      <c r="D382" t="s">
        <v>1298</v>
      </c>
      <c r="E382" t="s">
        <v>998</v>
      </c>
      <c r="F382" t="s">
        <v>737</v>
      </c>
      <c r="G382">
        <v>2006</v>
      </c>
      <c r="H382" t="s">
        <v>1939</v>
      </c>
      <c r="I382" t="s">
        <v>524</v>
      </c>
      <c r="J382" t="s">
        <v>902</v>
      </c>
      <c r="K382" t="s">
        <v>834</v>
      </c>
      <c r="L382">
        <v>9.7899999999999991</v>
      </c>
      <c r="M382" t="s">
        <v>846</v>
      </c>
      <c r="N382" t="s">
        <v>572</v>
      </c>
      <c r="O382">
        <v>2005</v>
      </c>
      <c r="P382" t="s">
        <v>1856</v>
      </c>
      <c r="Q382" s="118">
        <v>14.451949156729427</v>
      </c>
    </row>
    <row r="383" spans="1:17">
      <c r="A383" s="115" t="s">
        <v>1402</v>
      </c>
      <c r="B383" t="s">
        <v>1264</v>
      </c>
      <c r="C383" t="s">
        <v>998</v>
      </c>
      <c r="D383" t="s">
        <v>1283</v>
      </c>
      <c r="E383" t="s">
        <v>998</v>
      </c>
      <c r="F383" t="s">
        <v>744</v>
      </c>
      <c r="G383">
        <v>2006</v>
      </c>
      <c r="H383" t="s">
        <v>1877</v>
      </c>
      <c r="I383" t="s">
        <v>510</v>
      </c>
      <c r="J383" t="s">
        <v>905</v>
      </c>
      <c r="K383" t="s">
        <v>834</v>
      </c>
      <c r="L383">
        <v>5</v>
      </c>
      <c r="M383" t="s">
        <v>848</v>
      </c>
      <c r="N383" t="s">
        <v>966</v>
      </c>
      <c r="O383">
        <v>2004</v>
      </c>
      <c r="P383" t="s">
        <v>1878</v>
      </c>
      <c r="Q383" s="118">
        <v>14.744379171463921</v>
      </c>
    </row>
    <row r="384" spans="1:17">
      <c r="A384" s="115" t="s">
        <v>1396</v>
      </c>
      <c r="B384" t="s">
        <v>950</v>
      </c>
      <c r="C384" t="s">
        <v>998</v>
      </c>
      <c r="D384" t="s">
        <v>1298</v>
      </c>
      <c r="E384" t="s">
        <v>998</v>
      </c>
      <c r="F384" t="s">
        <v>737</v>
      </c>
      <c r="G384">
        <v>2006</v>
      </c>
      <c r="H384" t="s">
        <v>1939</v>
      </c>
      <c r="I384" t="s">
        <v>524</v>
      </c>
      <c r="J384" t="s">
        <v>901</v>
      </c>
      <c r="K384" t="s">
        <v>834</v>
      </c>
      <c r="L384">
        <v>10.15</v>
      </c>
      <c r="M384" t="s">
        <v>846</v>
      </c>
      <c r="N384" t="s">
        <v>572</v>
      </c>
      <c r="O384">
        <v>2005</v>
      </c>
      <c r="P384" t="s">
        <v>1856</v>
      </c>
      <c r="Q384" s="118">
        <v>14.983379360654107</v>
      </c>
    </row>
    <row r="385" spans="1:17">
      <c r="A385" s="115" t="s">
        <v>1374</v>
      </c>
      <c r="B385" t="s">
        <v>850</v>
      </c>
      <c r="C385" t="s">
        <v>998</v>
      </c>
      <c r="D385" t="s">
        <v>1309</v>
      </c>
      <c r="E385" t="s">
        <v>998</v>
      </c>
      <c r="F385" t="s">
        <v>723</v>
      </c>
      <c r="G385">
        <v>2010</v>
      </c>
      <c r="H385" t="s">
        <v>1887</v>
      </c>
      <c r="I385" t="s">
        <v>42</v>
      </c>
      <c r="J385" t="s">
        <v>853</v>
      </c>
      <c r="K385" t="s">
        <v>851</v>
      </c>
      <c r="L385">
        <v>14.79</v>
      </c>
      <c r="M385" t="s">
        <v>842</v>
      </c>
      <c r="N385" t="s">
        <v>572</v>
      </c>
      <c r="O385">
        <v>2008</v>
      </c>
      <c r="P385" t="s">
        <v>1868</v>
      </c>
      <c r="Q385" s="118">
        <v>15.90683695224376</v>
      </c>
    </row>
    <row r="386" spans="1:17">
      <c r="A386" s="116" t="s">
        <v>1595</v>
      </c>
      <c r="B386" t="s">
        <v>832</v>
      </c>
      <c r="C386" t="s">
        <v>998</v>
      </c>
      <c r="D386" t="s">
        <v>867</v>
      </c>
      <c r="E386" t="s">
        <v>998</v>
      </c>
      <c r="F386" t="s">
        <v>729</v>
      </c>
      <c r="G386">
        <v>2009</v>
      </c>
      <c r="H386" t="s">
        <v>1855</v>
      </c>
      <c r="I386" t="s">
        <v>568</v>
      </c>
      <c r="J386" t="s">
        <v>1282</v>
      </c>
      <c r="K386" t="s">
        <v>834</v>
      </c>
      <c r="L386">
        <v>8.1999999999999993</v>
      </c>
      <c r="M386" t="s">
        <v>848</v>
      </c>
      <c r="N386" t="s">
        <v>572</v>
      </c>
      <c r="O386">
        <v>2005</v>
      </c>
      <c r="P386" t="s">
        <v>1856</v>
      </c>
      <c r="Q386" s="118">
        <v>15.93016528647609</v>
      </c>
    </row>
    <row r="387" spans="1:17">
      <c r="A387" s="116" t="s">
        <v>1455</v>
      </c>
      <c r="B387" t="s">
        <v>1829</v>
      </c>
      <c r="C387" t="s">
        <v>998</v>
      </c>
      <c r="D387" t="s">
        <v>863</v>
      </c>
      <c r="E387" t="s">
        <v>998</v>
      </c>
      <c r="F387" t="s">
        <v>728</v>
      </c>
      <c r="G387">
        <v>2003</v>
      </c>
      <c r="H387" t="s">
        <v>1915</v>
      </c>
      <c r="I387" t="s">
        <v>524</v>
      </c>
      <c r="J387" t="s">
        <v>864</v>
      </c>
      <c r="K387" t="s">
        <v>834</v>
      </c>
      <c r="L387">
        <v>11.9</v>
      </c>
      <c r="M387" t="s">
        <v>837</v>
      </c>
      <c r="N387" t="s">
        <v>572</v>
      </c>
      <c r="O387">
        <v>2000</v>
      </c>
      <c r="P387" t="s">
        <v>1883</v>
      </c>
      <c r="Q387" s="118">
        <v>16.112649613458263</v>
      </c>
    </row>
    <row r="388" spans="1:17">
      <c r="A388" s="116" t="s">
        <v>1671</v>
      </c>
      <c r="B388" t="s">
        <v>832</v>
      </c>
      <c r="C388" t="s">
        <v>998</v>
      </c>
      <c r="D388" t="s">
        <v>868</v>
      </c>
      <c r="E388" t="s">
        <v>998</v>
      </c>
      <c r="F388" t="s">
        <v>1035</v>
      </c>
      <c r="G388">
        <v>2012</v>
      </c>
      <c r="H388" t="s">
        <v>1857</v>
      </c>
      <c r="I388" t="s">
        <v>31</v>
      </c>
      <c r="J388" t="s">
        <v>1176</v>
      </c>
      <c r="K388" t="s">
        <v>834</v>
      </c>
      <c r="L388">
        <v>15.26</v>
      </c>
      <c r="M388" t="s">
        <v>848</v>
      </c>
      <c r="N388" t="s">
        <v>572</v>
      </c>
      <c r="O388">
        <v>2010</v>
      </c>
      <c r="P388" t="s">
        <v>1858</v>
      </c>
      <c r="Q388" s="118">
        <v>16.227811692728572</v>
      </c>
    </row>
    <row r="389" spans="1:17">
      <c r="A389" s="116" t="s">
        <v>1485</v>
      </c>
      <c r="B389" t="s">
        <v>1829</v>
      </c>
      <c r="C389" t="s">
        <v>998</v>
      </c>
      <c r="D389" t="s">
        <v>863</v>
      </c>
      <c r="E389" t="s">
        <v>998</v>
      </c>
      <c r="F389" t="s">
        <v>743</v>
      </c>
      <c r="G389">
        <v>2001</v>
      </c>
      <c r="H389" t="s">
        <v>1897</v>
      </c>
      <c r="I389" t="s">
        <v>494</v>
      </c>
      <c r="J389" t="s">
        <v>930</v>
      </c>
      <c r="K389" t="s">
        <v>834</v>
      </c>
      <c r="L389">
        <v>10.11</v>
      </c>
      <c r="M389" t="s">
        <v>837</v>
      </c>
      <c r="N389" t="s">
        <v>572</v>
      </c>
      <c r="O389">
        <v>1999</v>
      </c>
      <c r="P389" t="s">
        <v>1909</v>
      </c>
      <c r="Q389" s="118">
        <v>16.539110320274116</v>
      </c>
    </row>
    <row r="390" spans="1:17">
      <c r="A390" s="116" t="s">
        <v>1395</v>
      </c>
      <c r="B390" t="s">
        <v>950</v>
      </c>
      <c r="C390" t="s">
        <v>998</v>
      </c>
      <c r="D390" t="s">
        <v>1298</v>
      </c>
      <c r="E390" t="s">
        <v>998</v>
      </c>
      <c r="F390" t="s">
        <v>737</v>
      </c>
      <c r="G390">
        <v>2006</v>
      </c>
      <c r="H390" t="s">
        <v>1939</v>
      </c>
      <c r="I390" t="s">
        <v>524</v>
      </c>
      <c r="J390" t="s">
        <v>900</v>
      </c>
      <c r="K390" t="s">
        <v>834</v>
      </c>
      <c r="L390">
        <v>11.31</v>
      </c>
      <c r="M390" t="s">
        <v>846</v>
      </c>
      <c r="N390" t="s">
        <v>572</v>
      </c>
      <c r="O390">
        <v>2005</v>
      </c>
      <c r="P390" t="s">
        <v>1856</v>
      </c>
      <c r="Q390" s="118">
        <v>16.695765573300289</v>
      </c>
    </row>
    <row r="391" spans="1:17">
      <c r="A391" s="115" t="s">
        <v>1598</v>
      </c>
      <c r="B391" t="s">
        <v>1264</v>
      </c>
      <c r="C391" t="s">
        <v>998</v>
      </c>
      <c r="D391" t="s">
        <v>867</v>
      </c>
      <c r="E391" t="s">
        <v>998</v>
      </c>
      <c r="F391" t="s">
        <v>729</v>
      </c>
      <c r="G391">
        <v>2009</v>
      </c>
      <c r="H391" t="s">
        <v>1855</v>
      </c>
      <c r="I391" t="s">
        <v>568</v>
      </c>
      <c r="J391" t="s">
        <v>870</v>
      </c>
      <c r="K391" t="s">
        <v>834</v>
      </c>
      <c r="L391">
        <v>8.8000000000000007</v>
      </c>
      <c r="M391" t="s">
        <v>848</v>
      </c>
      <c r="N391" t="s">
        <v>572</v>
      </c>
      <c r="O391">
        <v>2005</v>
      </c>
      <c r="P391" t="s">
        <v>1856</v>
      </c>
      <c r="Q391" s="118">
        <v>17.095787136706051</v>
      </c>
    </row>
    <row r="392" spans="1:17">
      <c r="A392" s="115" t="s">
        <v>1672</v>
      </c>
      <c r="B392" t="s">
        <v>832</v>
      </c>
      <c r="C392" t="s">
        <v>998</v>
      </c>
      <c r="D392" t="s">
        <v>868</v>
      </c>
      <c r="E392" t="s">
        <v>998</v>
      </c>
      <c r="F392" t="s">
        <v>1035</v>
      </c>
      <c r="G392">
        <v>2012</v>
      </c>
      <c r="H392" t="s">
        <v>1857</v>
      </c>
      <c r="I392" t="s">
        <v>31</v>
      </c>
      <c r="J392" t="s">
        <v>1177</v>
      </c>
      <c r="K392" t="s">
        <v>834</v>
      </c>
      <c r="L392">
        <v>16.329999999999998</v>
      </c>
      <c r="M392" t="s">
        <v>848</v>
      </c>
      <c r="N392" t="s">
        <v>572</v>
      </c>
      <c r="O392">
        <v>2010</v>
      </c>
      <c r="P392" t="s">
        <v>1858</v>
      </c>
      <c r="Q392" s="118">
        <v>17.365672669872708</v>
      </c>
    </row>
    <row r="393" spans="1:17">
      <c r="A393" s="116" t="s">
        <v>1407</v>
      </c>
      <c r="B393" t="s">
        <v>1264</v>
      </c>
      <c r="C393" t="s">
        <v>998</v>
      </c>
      <c r="D393" t="s">
        <v>868</v>
      </c>
      <c r="E393" t="s">
        <v>998</v>
      </c>
      <c r="F393" t="s">
        <v>744</v>
      </c>
      <c r="G393">
        <v>2006</v>
      </c>
      <c r="H393" t="s">
        <v>1877</v>
      </c>
      <c r="I393" t="s">
        <v>510</v>
      </c>
      <c r="J393" t="s">
        <v>904</v>
      </c>
      <c r="K393" t="s">
        <v>834</v>
      </c>
      <c r="L393">
        <v>6</v>
      </c>
      <c r="M393" t="s">
        <v>848</v>
      </c>
      <c r="N393" t="s">
        <v>966</v>
      </c>
      <c r="O393">
        <v>2004</v>
      </c>
      <c r="P393" t="s">
        <v>1878</v>
      </c>
      <c r="Q393" s="118">
        <v>17.693255005756708</v>
      </c>
    </row>
    <row r="394" spans="1:17">
      <c r="A394" s="116" t="s">
        <v>1415</v>
      </c>
      <c r="B394" t="s">
        <v>950</v>
      </c>
      <c r="C394" t="s">
        <v>998</v>
      </c>
      <c r="D394" t="s">
        <v>1298</v>
      </c>
      <c r="E394" t="s">
        <v>998</v>
      </c>
      <c r="F394" t="s">
        <v>747</v>
      </c>
      <c r="G394">
        <v>2004</v>
      </c>
      <c r="H394" t="s">
        <v>1940</v>
      </c>
      <c r="I394" t="s">
        <v>494</v>
      </c>
      <c r="J394" t="s">
        <v>907</v>
      </c>
      <c r="K394" t="s">
        <v>851</v>
      </c>
      <c r="L394">
        <v>7.52</v>
      </c>
      <c r="M394" t="s">
        <v>846</v>
      </c>
      <c r="N394" t="s">
        <v>572</v>
      </c>
      <c r="O394">
        <v>2002</v>
      </c>
      <c r="P394" t="s">
        <v>1854</v>
      </c>
      <c r="Q394" s="118">
        <v>18.123185864167635</v>
      </c>
    </row>
    <row r="395" spans="1:17">
      <c r="A395" s="115" t="s">
        <v>1532</v>
      </c>
      <c r="B395" t="s">
        <v>1264</v>
      </c>
      <c r="C395" t="s">
        <v>998</v>
      </c>
      <c r="D395" t="s">
        <v>1283</v>
      </c>
      <c r="E395" t="s">
        <v>998</v>
      </c>
      <c r="F395" t="s">
        <v>769</v>
      </c>
      <c r="G395">
        <v>2011</v>
      </c>
      <c r="H395" t="s">
        <v>1879</v>
      </c>
      <c r="I395" t="s">
        <v>280</v>
      </c>
      <c r="J395" t="s">
        <v>942</v>
      </c>
      <c r="K395" t="s">
        <v>834</v>
      </c>
      <c r="L395">
        <v>11.08</v>
      </c>
      <c r="M395" t="s">
        <v>848</v>
      </c>
      <c r="N395" t="s">
        <v>572</v>
      </c>
      <c r="O395">
        <v>2007</v>
      </c>
      <c r="P395" t="s">
        <v>1863</v>
      </c>
      <c r="Q395" s="118">
        <v>18.222564157608833</v>
      </c>
    </row>
    <row r="396" spans="1:17">
      <c r="A396" s="116" t="s">
        <v>1449</v>
      </c>
      <c r="B396" t="s">
        <v>1264</v>
      </c>
      <c r="C396" t="s">
        <v>998</v>
      </c>
      <c r="D396" t="s">
        <v>867</v>
      </c>
      <c r="E396" t="s">
        <v>998</v>
      </c>
      <c r="F396" t="s">
        <v>751</v>
      </c>
      <c r="G396">
        <v>2003</v>
      </c>
      <c r="H396" t="s">
        <v>1870</v>
      </c>
      <c r="I396" t="s">
        <v>526</v>
      </c>
      <c r="J396" t="s">
        <v>918</v>
      </c>
      <c r="K396" t="s">
        <v>834</v>
      </c>
      <c r="L396">
        <v>403.44</v>
      </c>
      <c r="M396" t="s">
        <v>848</v>
      </c>
      <c r="N396" t="s">
        <v>526</v>
      </c>
      <c r="O396">
        <v>2000</v>
      </c>
      <c r="P396" t="s">
        <v>1871</v>
      </c>
      <c r="Q396" s="118">
        <v>18.233838377744089</v>
      </c>
    </row>
    <row r="397" spans="1:17">
      <c r="A397" s="116" t="s">
        <v>1597</v>
      </c>
      <c r="B397" t="s">
        <v>1264</v>
      </c>
      <c r="C397" t="s">
        <v>998</v>
      </c>
      <c r="D397" t="s">
        <v>867</v>
      </c>
      <c r="E397" t="s">
        <v>998</v>
      </c>
      <c r="F397" t="s">
        <v>729</v>
      </c>
      <c r="G397">
        <v>2009</v>
      </c>
      <c r="H397" t="s">
        <v>1855</v>
      </c>
      <c r="I397" t="s">
        <v>568</v>
      </c>
      <c r="J397" t="s">
        <v>1288</v>
      </c>
      <c r="K397" t="s">
        <v>834</v>
      </c>
      <c r="L397">
        <v>9.4</v>
      </c>
      <c r="M397" t="s">
        <v>848</v>
      </c>
      <c r="N397" t="s">
        <v>572</v>
      </c>
      <c r="O397">
        <v>2005</v>
      </c>
      <c r="P397" t="s">
        <v>1856</v>
      </c>
      <c r="Q397" s="118">
        <v>18.261408986936008</v>
      </c>
    </row>
    <row r="398" spans="1:17">
      <c r="A398" s="115" t="s">
        <v>1756</v>
      </c>
      <c r="B398" t="s">
        <v>832</v>
      </c>
      <c r="C398" t="s">
        <v>998</v>
      </c>
      <c r="D398" t="s">
        <v>868</v>
      </c>
      <c r="E398" t="s">
        <v>998</v>
      </c>
      <c r="F398" t="s">
        <v>1080</v>
      </c>
      <c r="G398">
        <v>2013</v>
      </c>
      <c r="H398" t="s">
        <v>1862</v>
      </c>
      <c r="I398" t="s">
        <v>857</v>
      </c>
      <c r="J398" t="s">
        <v>1287</v>
      </c>
      <c r="K398" t="s">
        <v>834</v>
      </c>
      <c r="L398">
        <v>11.08</v>
      </c>
      <c r="M398" t="s">
        <v>848</v>
      </c>
      <c r="N398" t="s">
        <v>572</v>
      </c>
      <c r="O398">
        <v>2007</v>
      </c>
      <c r="P398" t="s">
        <v>1863</v>
      </c>
      <c r="Q398" s="118">
        <v>18.643911782845958</v>
      </c>
    </row>
    <row r="399" spans="1:17">
      <c r="A399" s="115" t="s">
        <v>1358</v>
      </c>
      <c r="B399" t="s">
        <v>950</v>
      </c>
      <c r="C399" t="s">
        <v>998</v>
      </c>
      <c r="D399" t="s">
        <v>1298</v>
      </c>
      <c r="E399" t="s">
        <v>998</v>
      </c>
      <c r="F399" t="s">
        <v>739</v>
      </c>
      <c r="G399">
        <v>2008</v>
      </c>
      <c r="H399" t="s">
        <v>1936</v>
      </c>
      <c r="I399" t="s">
        <v>221</v>
      </c>
      <c r="J399" t="s">
        <v>888</v>
      </c>
      <c r="K399" t="s">
        <v>834</v>
      </c>
      <c r="L399">
        <v>11.28</v>
      </c>
      <c r="M399" t="s">
        <v>846</v>
      </c>
      <c r="N399" t="s">
        <v>572</v>
      </c>
      <c r="O399">
        <v>2005</v>
      </c>
      <c r="P399" t="s">
        <v>1856</v>
      </c>
      <c r="Q399" s="118">
        <v>19.504673063723548</v>
      </c>
    </row>
    <row r="400" spans="1:17">
      <c r="A400" s="115" t="s">
        <v>1506</v>
      </c>
      <c r="B400" t="s">
        <v>1829</v>
      </c>
      <c r="C400" t="s">
        <v>998</v>
      </c>
      <c r="D400" t="s">
        <v>863</v>
      </c>
      <c r="E400" t="s">
        <v>998</v>
      </c>
      <c r="F400" t="s">
        <v>761</v>
      </c>
      <c r="G400">
        <v>2002</v>
      </c>
      <c r="H400" t="s">
        <v>1920</v>
      </c>
      <c r="I400" t="s">
        <v>239</v>
      </c>
      <c r="J400" t="s">
        <v>935</v>
      </c>
      <c r="K400" t="s">
        <v>834</v>
      </c>
      <c r="L400">
        <v>8.5</v>
      </c>
      <c r="M400" t="s">
        <v>840</v>
      </c>
      <c r="N400" t="s">
        <v>572</v>
      </c>
      <c r="O400">
        <v>2001</v>
      </c>
      <c r="P400" t="s">
        <v>1903</v>
      </c>
      <c r="Q400" s="118">
        <v>19.938708833326633</v>
      </c>
    </row>
    <row r="401" spans="1:17">
      <c r="A401" s="115" t="s">
        <v>1474</v>
      </c>
      <c r="B401" t="s">
        <v>1829</v>
      </c>
      <c r="C401" t="s">
        <v>998</v>
      </c>
      <c r="D401" t="s">
        <v>880</v>
      </c>
      <c r="E401" t="s">
        <v>998</v>
      </c>
      <c r="F401" t="s">
        <v>755</v>
      </c>
      <c r="G401">
        <v>2001</v>
      </c>
      <c r="H401" t="s">
        <v>1900</v>
      </c>
      <c r="I401" t="s">
        <v>526</v>
      </c>
      <c r="J401" t="s">
        <v>970</v>
      </c>
      <c r="K401" t="s">
        <v>834</v>
      </c>
      <c r="L401">
        <v>14.4</v>
      </c>
      <c r="M401" t="s">
        <v>841</v>
      </c>
      <c r="N401" t="s">
        <v>572</v>
      </c>
      <c r="O401">
        <v>1994</v>
      </c>
      <c r="P401" t="s">
        <v>1901</v>
      </c>
      <c r="Q401" s="118">
        <v>22.02215525408473</v>
      </c>
    </row>
    <row r="402" spans="1:17">
      <c r="A402" s="116" t="s">
        <v>1359</v>
      </c>
      <c r="B402" t="s">
        <v>1829</v>
      </c>
      <c r="C402" t="s">
        <v>998</v>
      </c>
      <c r="D402" t="s">
        <v>1016</v>
      </c>
      <c r="E402" t="s">
        <v>1016</v>
      </c>
      <c r="F402" t="s">
        <v>740</v>
      </c>
      <c r="G402">
        <v>2008</v>
      </c>
      <c r="H402" t="s">
        <v>1925</v>
      </c>
      <c r="I402" t="s">
        <v>500</v>
      </c>
      <c r="J402" t="s">
        <v>889</v>
      </c>
      <c r="K402" t="s">
        <v>834</v>
      </c>
      <c r="L402">
        <v>938.16</v>
      </c>
      <c r="M402" t="s">
        <v>849</v>
      </c>
      <c r="N402" t="s">
        <v>500</v>
      </c>
      <c r="O402">
        <v>2001</v>
      </c>
      <c r="P402" t="s">
        <v>1926</v>
      </c>
      <c r="Q402" s="118">
        <v>23.129919083591012</v>
      </c>
    </row>
    <row r="403" spans="1:17">
      <c r="A403" s="115" t="s">
        <v>1662</v>
      </c>
      <c r="B403" t="s">
        <v>950</v>
      </c>
      <c r="C403" t="s">
        <v>998</v>
      </c>
      <c r="D403" t="s">
        <v>1298</v>
      </c>
      <c r="E403" t="s">
        <v>998</v>
      </c>
      <c r="F403" t="s">
        <v>1032</v>
      </c>
      <c r="G403">
        <v>2014</v>
      </c>
      <c r="H403" t="s">
        <v>1932</v>
      </c>
      <c r="I403" t="s">
        <v>568</v>
      </c>
      <c r="J403" t="s">
        <v>1192</v>
      </c>
      <c r="K403" t="s">
        <v>834</v>
      </c>
      <c r="L403">
        <v>20.260000000000002</v>
      </c>
      <c r="M403" t="s">
        <v>846</v>
      </c>
      <c r="N403" t="s">
        <v>572</v>
      </c>
      <c r="O403">
        <v>2008</v>
      </c>
      <c r="P403" t="s">
        <v>1868</v>
      </c>
      <c r="Q403" s="118">
        <v>23.138715552880129</v>
      </c>
    </row>
    <row r="404" spans="1:17">
      <c r="A404" s="115" t="s">
        <v>1726</v>
      </c>
      <c r="B404" t="s">
        <v>950</v>
      </c>
      <c r="C404" t="s">
        <v>998</v>
      </c>
      <c r="D404" t="s">
        <v>1296</v>
      </c>
      <c r="E404" t="s">
        <v>998</v>
      </c>
      <c r="F404" t="s">
        <v>1054</v>
      </c>
      <c r="G404">
        <v>2013</v>
      </c>
      <c r="H404" t="s">
        <v>1934</v>
      </c>
      <c r="I404" t="s">
        <v>524</v>
      </c>
      <c r="J404" t="s">
        <v>1233</v>
      </c>
      <c r="K404" t="s">
        <v>834</v>
      </c>
      <c r="L404">
        <v>18.559999999999999</v>
      </c>
      <c r="M404" t="s">
        <v>846</v>
      </c>
      <c r="N404" t="s">
        <v>572</v>
      </c>
      <c r="O404">
        <v>2009</v>
      </c>
      <c r="P404" t="s">
        <v>1852</v>
      </c>
      <c r="Q404" s="118">
        <v>24.10007625115307</v>
      </c>
    </row>
    <row r="405" spans="1:17">
      <c r="A405" s="116" t="s">
        <v>1727</v>
      </c>
      <c r="B405" t="s">
        <v>950</v>
      </c>
      <c r="C405" t="s">
        <v>998</v>
      </c>
      <c r="D405" t="s">
        <v>1296</v>
      </c>
      <c r="E405" t="s">
        <v>998</v>
      </c>
      <c r="F405" t="s">
        <v>1054</v>
      </c>
      <c r="G405">
        <v>2013</v>
      </c>
      <c r="H405" t="s">
        <v>1934</v>
      </c>
      <c r="I405" t="s">
        <v>524</v>
      </c>
      <c r="J405" t="s">
        <v>1234</v>
      </c>
      <c r="K405" t="s">
        <v>834</v>
      </c>
      <c r="L405">
        <v>19.13</v>
      </c>
      <c r="M405" t="s">
        <v>846</v>
      </c>
      <c r="N405" t="s">
        <v>572</v>
      </c>
      <c r="O405">
        <v>2009</v>
      </c>
      <c r="P405" t="s">
        <v>1852</v>
      </c>
      <c r="Q405" s="118">
        <v>24.840218679124902</v>
      </c>
    </row>
    <row r="406" spans="1:17">
      <c r="A406" s="116" t="s">
        <v>1729</v>
      </c>
      <c r="B406" t="s">
        <v>950</v>
      </c>
      <c r="C406" t="s">
        <v>998</v>
      </c>
      <c r="D406" t="s">
        <v>1296</v>
      </c>
      <c r="E406" t="s">
        <v>998</v>
      </c>
      <c r="F406" t="s">
        <v>1054</v>
      </c>
      <c r="G406">
        <v>2013</v>
      </c>
      <c r="H406" t="s">
        <v>1934</v>
      </c>
      <c r="I406" t="s">
        <v>349</v>
      </c>
      <c r="J406" t="s">
        <v>1233</v>
      </c>
      <c r="K406" t="s">
        <v>834</v>
      </c>
      <c r="L406">
        <v>20.86</v>
      </c>
      <c r="M406" t="s">
        <v>846</v>
      </c>
      <c r="N406" t="s">
        <v>572</v>
      </c>
      <c r="O406">
        <v>2009</v>
      </c>
      <c r="P406" t="s">
        <v>1852</v>
      </c>
      <c r="Q406" s="118">
        <v>27.034976600793353</v>
      </c>
    </row>
    <row r="407" spans="1:17">
      <c r="A407" s="115" t="s">
        <v>1730</v>
      </c>
      <c r="B407" t="s">
        <v>950</v>
      </c>
      <c r="C407" t="s">
        <v>998</v>
      </c>
      <c r="D407" t="s">
        <v>1296</v>
      </c>
      <c r="E407" t="s">
        <v>998</v>
      </c>
      <c r="F407" t="s">
        <v>1054</v>
      </c>
      <c r="G407">
        <v>2013</v>
      </c>
      <c r="H407" t="s">
        <v>1934</v>
      </c>
      <c r="I407" t="s">
        <v>349</v>
      </c>
      <c r="J407" t="s">
        <v>1234</v>
      </c>
      <c r="K407" t="s">
        <v>834</v>
      </c>
      <c r="L407">
        <v>20.86</v>
      </c>
      <c r="M407" t="s">
        <v>846</v>
      </c>
      <c r="N407" t="s">
        <v>572</v>
      </c>
      <c r="O407">
        <v>2009</v>
      </c>
      <c r="P407" t="s">
        <v>1852</v>
      </c>
      <c r="Q407" s="118">
        <v>27.034976600793353</v>
      </c>
    </row>
    <row r="408" spans="1:17">
      <c r="A408" s="116" t="s">
        <v>1505</v>
      </c>
      <c r="B408" t="s">
        <v>1829</v>
      </c>
      <c r="C408" t="s">
        <v>998</v>
      </c>
      <c r="D408" t="s">
        <v>863</v>
      </c>
      <c r="E408" t="s">
        <v>998</v>
      </c>
      <c r="F408" t="s">
        <v>761</v>
      </c>
      <c r="G408">
        <v>2002</v>
      </c>
      <c r="H408" t="s">
        <v>1920</v>
      </c>
      <c r="I408" t="s">
        <v>239</v>
      </c>
      <c r="J408" t="s">
        <v>935</v>
      </c>
      <c r="K408" t="s">
        <v>834</v>
      </c>
      <c r="L408">
        <v>12.4</v>
      </c>
      <c r="M408" t="s">
        <v>837</v>
      </c>
      <c r="N408" t="s">
        <v>572</v>
      </c>
      <c r="O408">
        <v>2001</v>
      </c>
      <c r="P408" t="s">
        <v>1903</v>
      </c>
      <c r="Q408" s="118">
        <v>29.087057592147083</v>
      </c>
    </row>
    <row r="409" spans="1:17">
      <c r="A409" s="116" t="s">
        <v>1401</v>
      </c>
      <c r="B409" t="s">
        <v>1264</v>
      </c>
      <c r="C409" t="s">
        <v>998</v>
      </c>
      <c r="D409" t="s">
        <v>1283</v>
      </c>
      <c r="E409" t="s">
        <v>998</v>
      </c>
      <c r="F409" t="s">
        <v>744</v>
      </c>
      <c r="G409">
        <v>2006</v>
      </c>
      <c r="H409" t="s">
        <v>1877</v>
      </c>
      <c r="I409" t="s">
        <v>510</v>
      </c>
      <c r="J409" t="s">
        <v>905</v>
      </c>
      <c r="K409" t="s">
        <v>834</v>
      </c>
      <c r="L409">
        <v>10</v>
      </c>
      <c r="M409" t="s">
        <v>848</v>
      </c>
      <c r="N409" t="s">
        <v>966</v>
      </c>
      <c r="O409">
        <v>2004</v>
      </c>
      <c r="P409" t="s">
        <v>1878</v>
      </c>
      <c r="Q409" s="118">
        <v>29.488758342927841</v>
      </c>
    </row>
    <row r="410" spans="1:17">
      <c r="A410" s="116" t="s">
        <v>1473</v>
      </c>
      <c r="B410" t="s">
        <v>950</v>
      </c>
      <c r="C410" t="s">
        <v>998</v>
      </c>
      <c r="D410" t="s">
        <v>1298</v>
      </c>
      <c r="E410" t="s">
        <v>998</v>
      </c>
      <c r="F410" t="s">
        <v>754</v>
      </c>
      <c r="G410">
        <v>2002</v>
      </c>
      <c r="H410" t="s">
        <v>1943</v>
      </c>
      <c r="I410" t="s">
        <v>494</v>
      </c>
      <c r="J410" t="s">
        <v>926</v>
      </c>
      <c r="K410" t="s">
        <v>834</v>
      </c>
      <c r="L410">
        <v>20.8</v>
      </c>
      <c r="M410" t="s">
        <v>846</v>
      </c>
      <c r="N410" t="s">
        <v>572</v>
      </c>
      <c r="O410">
        <v>1997</v>
      </c>
      <c r="P410" t="s">
        <v>1913</v>
      </c>
      <c r="Q410" s="118">
        <v>29.78847269242566</v>
      </c>
    </row>
    <row r="411" spans="1:17">
      <c r="A411" s="116" t="s">
        <v>1649</v>
      </c>
      <c r="B411" t="s">
        <v>950</v>
      </c>
      <c r="C411" t="s">
        <v>998</v>
      </c>
      <c r="D411" t="s">
        <v>1296</v>
      </c>
      <c r="E411" t="s">
        <v>998</v>
      </c>
      <c r="F411" t="s">
        <v>1032</v>
      </c>
      <c r="G411">
        <v>2014</v>
      </c>
      <c r="H411" t="s">
        <v>1932</v>
      </c>
      <c r="I411" t="s">
        <v>568</v>
      </c>
      <c r="J411" t="s">
        <v>1208</v>
      </c>
      <c r="K411" t="s">
        <v>834</v>
      </c>
      <c r="L411">
        <v>26.53</v>
      </c>
      <c r="M411" t="s">
        <v>846</v>
      </c>
      <c r="N411" t="s">
        <v>572</v>
      </c>
      <c r="O411">
        <v>2008</v>
      </c>
      <c r="P411" t="s">
        <v>1868</v>
      </c>
      <c r="Q411" s="118">
        <v>30.299611234842533</v>
      </c>
    </row>
    <row r="412" spans="1:17">
      <c r="A412" s="116" t="s">
        <v>1393</v>
      </c>
      <c r="B412" t="s">
        <v>950</v>
      </c>
      <c r="C412" t="s">
        <v>998</v>
      </c>
      <c r="D412" t="s">
        <v>1298</v>
      </c>
      <c r="E412" t="s">
        <v>998</v>
      </c>
      <c r="F412" t="s">
        <v>737</v>
      </c>
      <c r="G412">
        <v>2006</v>
      </c>
      <c r="H412" t="s">
        <v>1939</v>
      </c>
      <c r="I412" t="s">
        <v>524</v>
      </c>
      <c r="J412" t="s">
        <v>898</v>
      </c>
      <c r="K412" t="s">
        <v>834</v>
      </c>
      <c r="L412">
        <v>20.73</v>
      </c>
      <c r="M412" t="s">
        <v>846</v>
      </c>
      <c r="N412" t="s">
        <v>572</v>
      </c>
      <c r="O412">
        <v>2005</v>
      </c>
      <c r="P412" t="s">
        <v>1856</v>
      </c>
      <c r="Q412" s="118">
        <v>30.601522575996015</v>
      </c>
    </row>
    <row r="413" spans="1:17">
      <c r="A413" s="115" t="s">
        <v>1394</v>
      </c>
      <c r="B413" t="s">
        <v>950</v>
      </c>
      <c r="C413" t="s">
        <v>998</v>
      </c>
      <c r="D413" t="s">
        <v>1298</v>
      </c>
      <c r="E413" t="s">
        <v>998</v>
      </c>
      <c r="F413" t="s">
        <v>737</v>
      </c>
      <c r="G413">
        <v>2006</v>
      </c>
      <c r="H413" t="s">
        <v>1939</v>
      </c>
      <c r="I413" t="s">
        <v>524</v>
      </c>
      <c r="J413" t="s">
        <v>899</v>
      </c>
      <c r="K413" t="s">
        <v>834</v>
      </c>
      <c r="L413">
        <v>20.77</v>
      </c>
      <c r="M413" t="s">
        <v>846</v>
      </c>
      <c r="N413" t="s">
        <v>572</v>
      </c>
      <c r="O413">
        <v>2005</v>
      </c>
      <c r="P413" t="s">
        <v>1856</v>
      </c>
      <c r="Q413" s="118">
        <v>30.660570376432094</v>
      </c>
    </row>
    <row r="414" spans="1:17">
      <c r="A414" s="115" t="s">
        <v>1646</v>
      </c>
      <c r="B414" t="s">
        <v>950</v>
      </c>
      <c r="C414" t="s">
        <v>998</v>
      </c>
      <c r="D414" t="s">
        <v>1296</v>
      </c>
      <c r="E414" t="s">
        <v>998</v>
      </c>
      <c r="F414" t="s">
        <v>1032</v>
      </c>
      <c r="G414">
        <v>2014</v>
      </c>
      <c r="H414" t="s">
        <v>1932</v>
      </c>
      <c r="I414" t="s">
        <v>568</v>
      </c>
      <c r="J414" t="s">
        <v>1204</v>
      </c>
      <c r="K414" t="s">
        <v>834</v>
      </c>
      <c r="L414">
        <v>26.99</v>
      </c>
      <c r="M414" t="s">
        <v>846</v>
      </c>
      <c r="N414" t="s">
        <v>572</v>
      </c>
      <c r="O414">
        <v>2008</v>
      </c>
      <c r="P414" t="s">
        <v>1868</v>
      </c>
      <c r="Q414" s="118">
        <v>30.82497200257821</v>
      </c>
    </row>
    <row r="415" spans="1:17">
      <c r="A415" s="115" t="s">
        <v>1406</v>
      </c>
      <c r="B415" t="s">
        <v>1264</v>
      </c>
      <c r="C415" t="s">
        <v>998</v>
      </c>
      <c r="D415" t="s">
        <v>868</v>
      </c>
      <c r="E415" t="s">
        <v>998</v>
      </c>
      <c r="F415" t="s">
        <v>744</v>
      </c>
      <c r="G415">
        <v>2006</v>
      </c>
      <c r="H415" t="s">
        <v>1877</v>
      </c>
      <c r="I415" t="s">
        <v>510</v>
      </c>
      <c r="J415" t="s">
        <v>904</v>
      </c>
      <c r="K415" t="s">
        <v>834</v>
      </c>
      <c r="L415">
        <v>10.8</v>
      </c>
      <c r="M415" t="s">
        <v>848</v>
      </c>
      <c r="N415" t="s">
        <v>966</v>
      </c>
      <c r="O415">
        <v>2004</v>
      </c>
      <c r="P415" t="s">
        <v>1878</v>
      </c>
      <c r="Q415" s="118">
        <v>31.847859010362075</v>
      </c>
    </row>
    <row r="416" spans="1:17">
      <c r="A416" s="115" t="s">
        <v>1416</v>
      </c>
      <c r="B416" t="s">
        <v>950</v>
      </c>
      <c r="C416" t="s">
        <v>998</v>
      </c>
      <c r="D416" t="s">
        <v>1298</v>
      </c>
      <c r="E416" t="s">
        <v>998</v>
      </c>
      <c r="F416" t="s">
        <v>747</v>
      </c>
      <c r="G416">
        <v>2004</v>
      </c>
      <c r="H416" t="s">
        <v>1940</v>
      </c>
      <c r="I416" t="s">
        <v>494</v>
      </c>
      <c r="J416" t="s">
        <v>909</v>
      </c>
      <c r="K416" t="s">
        <v>851</v>
      </c>
      <c r="L416">
        <v>13.5</v>
      </c>
      <c r="M416" t="s">
        <v>846</v>
      </c>
      <c r="N416" t="s">
        <v>572</v>
      </c>
      <c r="O416">
        <v>2002</v>
      </c>
      <c r="P416" t="s">
        <v>1854</v>
      </c>
      <c r="Q416" s="118">
        <v>32.534974623173284</v>
      </c>
    </row>
    <row r="417" spans="1:17">
      <c r="A417" s="116" t="s">
        <v>1357</v>
      </c>
      <c r="B417" t="s">
        <v>950</v>
      </c>
      <c r="C417" t="s">
        <v>998</v>
      </c>
      <c r="D417" t="s">
        <v>1298</v>
      </c>
      <c r="E417" t="s">
        <v>998</v>
      </c>
      <c r="F417" t="s">
        <v>739</v>
      </c>
      <c r="G417">
        <v>2008</v>
      </c>
      <c r="H417" t="s">
        <v>1936</v>
      </c>
      <c r="I417" t="s">
        <v>221</v>
      </c>
      <c r="J417" t="s">
        <v>887</v>
      </c>
      <c r="K417" t="s">
        <v>834</v>
      </c>
      <c r="L417">
        <v>19.309999999999999</v>
      </c>
      <c r="M417" t="s">
        <v>846</v>
      </c>
      <c r="N417" t="s">
        <v>572</v>
      </c>
      <c r="O417">
        <v>2005</v>
      </c>
      <c r="P417" t="s">
        <v>1856</v>
      </c>
      <c r="Q417" s="118">
        <v>33.389648657845896</v>
      </c>
    </row>
    <row r="418" spans="1:17">
      <c r="A418" s="116" t="s">
        <v>1723</v>
      </c>
      <c r="B418" t="s">
        <v>950</v>
      </c>
      <c r="C418" t="s">
        <v>998</v>
      </c>
      <c r="D418" t="s">
        <v>1296</v>
      </c>
      <c r="E418" t="s">
        <v>998</v>
      </c>
      <c r="F418" t="s">
        <v>1054</v>
      </c>
      <c r="G418">
        <v>2013</v>
      </c>
      <c r="H418" t="s">
        <v>1934</v>
      </c>
      <c r="I418" t="s">
        <v>42</v>
      </c>
      <c r="J418" t="s">
        <v>1233</v>
      </c>
      <c r="K418" t="s">
        <v>834</v>
      </c>
      <c r="L418">
        <v>27.49</v>
      </c>
      <c r="M418" t="s">
        <v>846</v>
      </c>
      <c r="N418" t="s">
        <v>572</v>
      </c>
      <c r="O418">
        <v>2009</v>
      </c>
      <c r="P418" t="s">
        <v>1852</v>
      </c>
      <c r="Q418" s="118">
        <v>33.791211473465466</v>
      </c>
    </row>
    <row r="419" spans="1:17">
      <c r="A419" s="115" t="s">
        <v>1724</v>
      </c>
      <c r="B419" t="s">
        <v>950</v>
      </c>
      <c r="C419" t="s">
        <v>998</v>
      </c>
      <c r="D419" t="s">
        <v>1296</v>
      </c>
      <c r="E419" t="s">
        <v>998</v>
      </c>
      <c r="F419" t="s">
        <v>1054</v>
      </c>
      <c r="G419">
        <v>2013</v>
      </c>
      <c r="H419" t="s">
        <v>1934</v>
      </c>
      <c r="I419" t="s">
        <v>42</v>
      </c>
      <c r="J419" t="s">
        <v>1234</v>
      </c>
      <c r="K419" t="s">
        <v>834</v>
      </c>
      <c r="L419">
        <v>27.49</v>
      </c>
      <c r="M419" t="s">
        <v>846</v>
      </c>
      <c r="N419" t="s">
        <v>572</v>
      </c>
      <c r="O419">
        <v>2009</v>
      </c>
      <c r="P419" t="s">
        <v>1852</v>
      </c>
      <c r="Q419" s="118">
        <v>33.791211473465466</v>
      </c>
    </row>
    <row r="420" spans="1:17">
      <c r="A420" s="116" t="s">
        <v>1631</v>
      </c>
      <c r="B420" t="s">
        <v>950</v>
      </c>
      <c r="C420" t="s">
        <v>998</v>
      </c>
      <c r="D420" t="s">
        <v>1296</v>
      </c>
      <c r="E420" t="s">
        <v>998</v>
      </c>
      <c r="F420" t="s">
        <v>1032</v>
      </c>
      <c r="G420">
        <v>2014</v>
      </c>
      <c r="H420" t="s">
        <v>1932</v>
      </c>
      <c r="I420" t="s">
        <v>568</v>
      </c>
      <c r="J420" t="s">
        <v>1187</v>
      </c>
      <c r="K420" t="s">
        <v>834</v>
      </c>
      <c r="L420">
        <v>31.03</v>
      </c>
      <c r="M420" t="s">
        <v>846</v>
      </c>
      <c r="N420" t="s">
        <v>572</v>
      </c>
      <c r="O420">
        <v>2008</v>
      </c>
      <c r="P420" t="s">
        <v>1868</v>
      </c>
      <c r="Q420" s="118">
        <v>35.43901004964809</v>
      </c>
    </row>
    <row r="421" spans="1:17">
      <c r="A421" s="115" t="s">
        <v>1660</v>
      </c>
      <c r="B421" t="s">
        <v>950</v>
      </c>
      <c r="C421" t="s">
        <v>998</v>
      </c>
      <c r="D421" t="s">
        <v>1298</v>
      </c>
      <c r="E421" t="s">
        <v>998</v>
      </c>
      <c r="F421" t="s">
        <v>1032</v>
      </c>
      <c r="G421">
        <v>2014</v>
      </c>
      <c r="H421" t="s">
        <v>1932</v>
      </c>
      <c r="I421" t="s">
        <v>568</v>
      </c>
      <c r="J421" t="s">
        <v>1178</v>
      </c>
      <c r="K421" t="s">
        <v>834</v>
      </c>
      <c r="L421">
        <v>32.4</v>
      </c>
      <c r="M421" t="s">
        <v>846</v>
      </c>
      <c r="N421" t="s">
        <v>572</v>
      </c>
      <c r="O421">
        <v>2008</v>
      </c>
      <c r="P421" t="s">
        <v>1868</v>
      </c>
      <c r="Q421" s="118">
        <v>37.003671466599997</v>
      </c>
    </row>
    <row r="422" spans="1:17">
      <c r="A422" s="116" t="s">
        <v>1661</v>
      </c>
      <c r="B422" t="s">
        <v>950</v>
      </c>
      <c r="C422" t="s">
        <v>998</v>
      </c>
      <c r="D422" t="s">
        <v>1298</v>
      </c>
      <c r="E422" t="s">
        <v>998</v>
      </c>
      <c r="F422" t="s">
        <v>1032</v>
      </c>
      <c r="G422">
        <v>2014</v>
      </c>
      <c r="H422" t="s">
        <v>1932</v>
      </c>
      <c r="I422" t="s">
        <v>568</v>
      </c>
      <c r="J422" t="s">
        <v>1185</v>
      </c>
      <c r="K422" t="s">
        <v>834</v>
      </c>
      <c r="L422">
        <v>32.65</v>
      </c>
      <c r="M422" t="s">
        <v>846</v>
      </c>
      <c r="N422" t="s">
        <v>572</v>
      </c>
      <c r="O422">
        <v>2008</v>
      </c>
      <c r="P422" t="s">
        <v>1868</v>
      </c>
      <c r="Q422" s="118">
        <v>37.28919362297809</v>
      </c>
    </row>
    <row r="423" spans="1:17">
      <c r="A423" s="115" t="s">
        <v>1666</v>
      </c>
      <c r="B423" t="s">
        <v>832</v>
      </c>
      <c r="C423" t="s">
        <v>998</v>
      </c>
      <c r="D423" t="s">
        <v>867</v>
      </c>
      <c r="E423" t="s">
        <v>998</v>
      </c>
      <c r="F423" t="s">
        <v>1035</v>
      </c>
      <c r="G423">
        <v>2012</v>
      </c>
      <c r="H423" t="s">
        <v>1857</v>
      </c>
      <c r="I423" t="s">
        <v>31</v>
      </c>
      <c r="J423" t="s">
        <v>1172</v>
      </c>
      <c r="K423" t="s">
        <v>834</v>
      </c>
      <c r="L423">
        <v>36.590000000000003</v>
      </c>
      <c r="M423" t="s">
        <v>848</v>
      </c>
      <c r="N423" t="s">
        <v>572</v>
      </c>
      <c r="O423">
        <v>2010</v>
      </c>
      <c r="P423" t="s">
        <v>1858</v>
      </c>
      <c r="Q423" s="118">
        <v>38.910591732433723</v>
      </c>
    </row>
    <row r="424" spans="1:17">
      <c r="A424" s="115" t="s">
        <v>1634</v>
      </c>
      <c r="B424" t="s">
        <v>950</v>
      </c>
      <c r="C424" t="s">
        <v>998</v>
      </c>
      <c r="D424" t="s">
        <v>1296</v>
      </c>
      <c r="E424" t="s">
        <v>998</v>
      </c>
      <c r="F424" t="s">
        <v>1032</v>
      </c>
      <c r="G424">
        <v>2014</v>
      </c>
      <c r="H424" t="s">
        <v>1932</v>
      </c>
      <c r="I424" t="s">
        <v>568</v>
      </c>
      <c r="J424" t="s">
        <v>1190</v>
      </c>
      <c r="K424" t="s">
        <v>834</v>
      </c>
      <c r="L424">
        <v>34.51</v>
      </c>
      <c r="M424" t="s">
        <v>846</v>
      </c>
      <c r="N424" t="s">
        <v>572</v>
      </c>
      <c r="O424">
        <v>2008</v>
      </c>
      <c r="P424" t="s">
        <v>1868</v>
      </c>
      <c r="Q424" s="118">
        <v>39.413478466431052</v>
      </c>
    </row>
    <row r="425" spans="1:17">
      <c r="A425" s="116" t="s">
        <v>1643</v>
      </c>
      <c r="B425" t="s">
        <v>950</v>
      </c>
      <c r="C425" t="s">
        <v>998</v>
      </c>
      <c r="D425" t="s">
        <v>1296</v>
      </c>
      <c r="E425" t="s">
        <v>998</v>
      </c>
      <c r="F425" t="s">
        <v>1032</v>
      </c>
      <c r="G425">
        <v>2014</v>
      </c>
      <c r="H425" t="s">
        <v>1932</v>
      </c>
      <c r="I425" t="s">
        <v>568</v>
      </c>
      <c r="J425" t="s">
        <v>1201</v>
      </c>
      <c r="K425" t="s">
        <v>834</v>
      </c>
      <c r="L425">
        <v>35.46</v>
      </c>
      <c r="M425" t="s">
        <v>846</v>
      </c>
      <c r="N425" t="s">
        <v>572</v>
      </c>
      <c r="O425">
        <v>2008</v>
      </c>
      <c r="P425" t="s">
        <v>1868</v>
      </c>
      <c r="Q425" s="118">
        <v>40.498462660667784</v>
      </c>
    </row>
    <row r="426" spans="1:17">
      <c r="A426" s="115" t="s">
        <v>1664</v>
      </c>
      <c r="B426" t="s">
        <v>950</v>
      </c>
      <c r="C426" t="s">
        <v>998</v>
      </c>
      <c r="D426" t="s">
        <v>1298</v>
      </c>
      <c r="E426" t="s">
        <v>998</v>
      </c>
      <c r="F426" t="s">
        <v>1032</v>
      </c>
      <c r="G426">
        <v>2014</v>
      </c>
      <c r="H426" t="s">
        <v>1932</v>
      </c>
      <c r="I426" t="s">
        <v>568</v>
      </c>
      <c r="J426" t="s">
        <v>1206</v>
      </c>
      <c r="K426" t="s">
        <v>834</v>
      </c>
      <c r="L426">
        <v>35.69</v>
      </c>
      <c r="M426" t="s">
        <v>846</v>
      </c>
      <c r="N426" t="s">
        <v>572</v>
      </c>
      <c r="O426">
        <v>2008</v>
      </c>
      <c r="P426" t="s">
        <v>1868</v>
      </c>
      <c r="Q426" s="118">
        <v>40.761143044535615</v>
      </c>
    </row>
    <row r="427" spans="1:17">
      <c r="A427" s="116" t="s">
        <v>1617</v>
      </c>
      <c r="B427" t="s">
        <v>950</v>
      </c>
      <c r="C427" t="s">
        <v>998</v>
      </c>
      <c r="D427" t="s">
        <v>1296</v>
      </c>
      <c r="E427" t="s">
        <v>998</v>
      </c>
      <c r="F427" t="s">
        <v>724</v>
      </c>
      <c r="G427">
        <v>2009</v>
      </c>
      <c r="H427" t="s">
        <v>1931</v>
      </c>
      <c r="I427" t="s">
        <v>190</v>
      </c>
      <c r="J427" t="s">
        <v>876</v>
      </c>
      <c r="K427" t="s">
        <v>851</v>
      </c>
      <c r="L427">
        <v>35</v>
      </c>
      <c r="M427" t="s">
        <v>846</v>
      </c>
      <c r="N427" t="s">
        <v>572</v>
      </c>
      <c r="O427">
        <v>2008</v>
      </c>
      <c r="P427" t="s">
        <v>1868</v>
      </c>
      <c r="Q427" s="118">
        <v>42.812100600987378</v>
      </c>
    </row>
    <row r="428" spans="1:17">
      <c r="A428" s="116" t="s">
        <v>1625</v>
      </c>
      <c r="B428" t="s">
        <v>950</v>
      </c>
      <c r="C428" t="s">
        <v>998</v>
      </c>
      <c r="D428" t="s">
        <v>1296</v>
      </c>
      <c r="E428" t="s">
        <v>998</v>
      </c>
      <c r="F428" t="s">
        <v>1032</v>
      </c>
      <c r="G428">
        <v>2014</v>
      </c>
      <c r="H428" t="s">
        <v>1932</v>
      </c>
      <c r="I428" t="s">
        <v>568</v>
      </c>
      <c r="J428" t="s">
        <v>1180</v>
      </c>
      <c r="K428" t="s">
        <v>834</v>
      </c>
      <c r="L428">
        <v>37.49</v>
      </c>
      <c r="M428" t="s">
        <v>846</v>
      </c>
      <c r="N428" t="s">
        <v>572</v>
      </c>
      <c r="O428">
        <v>2008</v>
      </c>
      <c r="P428" t="s">
        <v>1868</v>
      </c>
      <c r="Q428" s="118">
        <v>42.816902570457842</v>
      </c>
    </row>
    <row r="429" spans="1:17">
      <c r="A429" s="115" t="s">
        <v>1630</v>
      </c>
      <c r="B429" t="s">
        <v>950</v>
      </c>
      <c r="C429" t="s">
        <v>998</v>
      </c>
      <c r="D429" t="s">
        <v>1296</v>
      </c>
      <c r="E429" t="s">
        <v>998</v>
      </c>
      <c r="F429" t="s">
        <v>1032</v>
      </c>
      <c r="G429">
        <v>2014</v>
      </c>
      <c r="H429" t="s">
        <v>1932</v>
      </c>
      <c r="I429" t="s">
        <v>568</v>
      </c>
      <c r="J429" t="s">
        <v>1186</v>
      </c>
      <c r="K429" t="s">
        <v>834</v>
      </c>
      <c r="L429">
        <v>38.15</v>
      </c>
      <c r="M429" t="s">
        <v>846</v>
      </c>
      <c r="N429" t="s">
        <v>572</v>
      </c>
      <c r="O429">
        <v>2008</v>
      </c>
      <c r="P429" t="s">
        <v>1868</v>
      </c>
      <c r="Q429" s="118">
        <v>43.570681063295993</v>
      </c>
    </row>
    <row r="430" spans="1:17">
      <c r="A430" s="116" t="s">
        <v>1633</v>
      </c>
      <c r="B430" t="s">
        <v>950</v>
      </c>
      <c r="C430" t="s">
        <v>998</v>
      </c>
      <c r="D430" t="s">
        <v>1296</v>
      </c>
      <c r="E430" t="s">
        <v>998</v>
      </c>
      <c r="F430" t="s">
        <v>1032</v>
      </c>
      <c r="G430">
        <v>2014</v>
      </c>
      <c r="H430" t="s">
        <v>1932</v>
      </c>
      <c r="I430" t="s">
        <v>568</v>
      </c>
      <c r="J430" t="s">
        <v>1189</v>
      </c>
      <c r="K430" t="s">
        <v>834</v>
      </c>
      <c r="L430">
        <v>38.58</v>
      </c>
      <c r="M430" t="s">
        <v>846</v>
      </c>
      <c r="N430" t="s">
        <v>572</v>
      </c>
      <c r="O430">
        <v>2008</v>
      </c>
      <c r="P430" t="s">
        <v>1868</v>
      </c>
      <c r="Q430" s="118">
        <v>44.061779172266299</v>
      </c>
    </row>
    <row r="431" spans="1:17">
      <c r="A431" s="116" t="s">
        <v>1637</v>
      </c>
      <c r="B431" t="s">
        <v>950</v>
      </c>
      <c r="C431" t="s">
        <v>998</v>
      </c>
      <c r="D431" t="s">
        <v>1296</v>
      </c>
      <c r="E431" t="s">
        <v>998</v>
      </c>
      <c r="F431" t="s">
        <v>1032</v>
      </c>
      <c r="G431">
        <v>2014</v>
      </c>
      <c r="H431" t="s">
        <v>1932</v>
      </c>
      <c r="I431" t="s">
        <v>568</v>
      </c>
      <c r="J431" t="s">
        <v>1194</v>
      </c>
      <c r="K431" t="s">
        <v>834</v>
      </c>
      <c r="L431">
        <v>39.159999999999997</v>
      </c>
      <c r="M431" t="s">
        <v>846</v>
      </c>
      <c r="N431" t="s">
        <v>572</v>
      </c>
      <c r="O431">
        <v>2008</v>
      </c>
      <c r="P431" t="s">
        <v>1868</v>
      </c>
      <c r="Q431" s="118">
        <v>44.72419057506346</v>
      </c>
    </row>
    <row r="432" spans="1:17">
      <c r="A432" s="116" t="s">
        <v>1655</v>
      </c>
      <c r="B432" t="s">
        <v>950</v>
      </c>
      <c r="C432" t="s">
        <v>998</v>
      </c>
      <c r="D432" t="s">
        <v>1296</v>
      </c>
      <c r="E432" t="s">
        <v>998</v>
      </c>
      <c r="F432" t="s">
        <v>1032</v>
      </c>
      <c r="G432">
        <v>2014</v>
      </c>
      <c r="H432" t="s">
        <v>1932</v>
      </c>
      <c r="I432" t="s">
        <v>568</v>
      </c>
      <c r="J432" t="s">
        <v>1215</v>
      </c>
      <c r="K432" t="s">
        <v>834</v>
      </c>
      <c r="L432">
        <v>39.619999999999997</v>
      </c>
      <c r="M432" t="s">
        <v>846</v>
      </c>
      <c r="N432" t="s">
        <v>572</v>
      </c>
      <c r="O432">
        <v>2008</v>
      </c>
      <c r="P432" t="s">
        <v>1868</v>
      </c>
      <c r="Q432" s="118">
        <v>45.24955134279913</v>
      </c>
    </row>
    <row r="433" spans="1:17">
      <c r="A433" s="115" t="s">
        <v>1636</v>
      </c>
      <c r="B433" t="s">
        <v>950</v>
      </c>
      <c r="C433" t="s">
        <v>998</v>
      </c>
      <c r="D433" t="s">
        <v>1296</v>
      </c>
      <c r="E433" t="s">
        <v>998</v>
      </c>
      <c r="F433" t="s">
        <v>1032</v>
      </c>
      <c r="G433">
        <v>2014</v>
      </c>
      <c r="H433" t="s">
        <v>1932</v>
      </c>
      <c r="I433" t="s">
        <v>568</v>
      </c>
      <c r="J433" t="s">
        <v>1193</v>
      </c>
      <c r="K433" t="s">
        <v>834</v>
      </c>
      <c r="L433">
        <v>39.840000000000003</v>
      </c>
      <c r="M433" t="s">
        <v>846</v>
      </c>
      <c r="N433" t="s">
        <v>572</v>
      </c>
      <c r="O433">
        <v>2008</v>
      </c>
      <c r="P433" t="s">
        <v>1868</v>
      </c>
      <c r="Q433" s="118">
        <v>45.500810840411852</v>
      </c>
    </row>
    <row r="434" spans="1:17">
      <c r="A434" s="115" t="s">
        <v>1438</v>
      </c>
      <c r="B434" t="s">
        <v>1829</v>
      </c>
      <c r="C434" t="s">
        <v>998</v>
      </c>
      <c r="D434" t="s">
        <v>863</v>
      </c>
      <c r="E434" t="s">
        <v>998</v>
      </c>
      <c r="F434" t="s">
        <v>749</v>
      </c>
      <c r="G434">
        <v>2004</v>
      </c>
      <c r="H434" t="s">
        <v>1914</v>
      </c>
      <c r="I434" t="s">
        <v>349</v>
      </c>
      <c r="J434" t="s">
        <v>911</v>
      </c>
      <c r="K434" t="s">
        <v>834</v>
      </c>
      <c r="L434">
        <v>15.8</v>
      </c>
      <c r="M434" t="s">
        <v>837</v>
      </c>
      <c r="N434" t="s">
        <v>572</v>
      </c>
      <c r="O434">
        <v>2002</v>
      </c>
      <c r="P434" t="s">
        <v>1854</v>
      </c>
      <c r="Q434" s="118">
        <v>45.581889254311243</v>
      </c>
    </row>
    <row r="435" spans="1:17">
      <c r="A435" s="115" t="s">
        <v>1624</v>
      </c>
      <c r="B435" t="s">
        <v>950</v>
      </c>
      <c r="C435" t="s">
        <v>998</v>
      </c>
      <c r="D435" t="s">
        <v>1296</v>
      </c>
      <c r="E435" t="s">
        <v>998</v>
      </c>
      <c r="F435" t="s">
        <v>1032</v>
      </c>
      <c r="G435">
        <v>2014</v>
      </c>
      <c r="H435" t="s">
        <v>1932</v>
      </c>
      <c r="I435" t="s">
        <v>568</v>
      </c>
      <c r="J435" t="s">
        <v>1179</v>
      </c>
      <c r="K435" t="s">
        <v>834</v>
      </c>
      <c r="L435">
        <v>40.119999999999997</v>
      </c>
      <c r="M435" t="s">
        <v>846</v>
      </c>
      <c r="N435" t="s">
        <v>572</v>
      </c>
      <c r="O435">
        <v>2008</v>
      </c>
      <c r="P435" t="s">
        <v>1868</v>
      </c>
      <c r="Q435" s="118">
        <v>45.820595655555316</v>
      </c>
    </row>
    <row r="436" spans="1:17">
      <c r="A436" s="116" t="s">
        <v>1657</v>
      </c>
      <c r="B436" t="s">
        <v>950</v>
      </c>
      <c r="C436" t="s">
        <v>998</v>
      </c>
      <c r="D436" t="s">
        <v>1296</v>
      </c>
      <c r="E436" t="s">
        <v>998</v>
      </c>
      <c r="F436" t="s">
        <v>1032</v>
      </c>
      <c r="G436">
        <v>2014</v>
      </c>
      <c r="H436" t="s">
        <v>1932</v>
      </c>
      <c r="I436" t="s">
        <v>568</v>
      </c>
      <c r="J436" t="s">
        <v>1217</v>
      </c>
      <c r="K436" t="s">
        <v>834</v>
      </c>
      <c r="L436">
        <v>41.84</v>
      </c>
      <c r="M436" t="s">
        <v>846</v>
      </c>
      <c r="N436" t="s">
        <v>572</v>
      </c>
      <c r="O436">
        <v>2008</v>
      </c>
      <c r="P436" t="s">
        <v>1868</v>
      </c>
      <c r="Q436" s="118">
        <v>47.784988091436553</v>
      </c>
    </row>
    <row r="437" spans="1:17">
      <c r="A437" s="116" t="s">
        <v>1639</v>
      </c>
      <c r="B437" t="s">
        <v>950</v>
      </c>
      <c r="C437" t="s">
        <v>998</v>
      </c>
      <c r="D437" t="s">
        <v>1296</v>
      </c>
      <c r="E437" t="s">
        <v>998</v>
      </c>
      <c r="F437" t="s">
        <v>1032</v>
      </c>
      <c r="G437">
        <v>2014</v>
      </c>
      <c r="H437" t="s">
        <v>1932</v>
      </c>
      <c r="I437" t="s">
        <v>568</v>
      </c>
      <c r="J437" t="s">
        <v>1196</v>
      </c>
      <c r="K437" t="s">
        <v>834</v>
      </c>
      <c r="L437">
        <v>43.09</v>
      </c>
      <c r="M437" t="s">
        <v>846</v>
      </c>
      <c r="N437" t="s">
        <v>572</v>
      </c>
      <c r="O437">
        <v>2008</v>
      </c>
      <c r="P437" t="s">
        <v>1868</v>
      </c>
      <c r="Q437" s="118">
        <v>49.212598873326982</v>
      </c>
    </row>
    <row r="438" spans="1:17">
      <c r="A438" s="115" t="s">
        <v>1652</v>
      </c>
      <c r="B438" t="s">
        <v>950</v>
      </c>
      <c r="C438" t="s">
        <v>998</v>
      </c>
      <c r="D438" t="s">
        <v>1296</v>
      </c>
      <c r="E438" t="s">
        <v>998</v>
      </c>
      <c r="F438" t="s">
        <v>1032</v>
      </c>
      <c r="G438">
        <v>2014</v>
      </c>
      <c r="H438" t="s">
        <v>1932</v>
      </c>
      <c r="I438" t="s">
        <v>568</v>
      </c>
      <c r="J438" t="s">
        <v>1211</v>
      </c>
      <c r="K438" t="s">
        <v>834</v>
      </c>
      <c r="L438">
        <v>43.19</v>
      </c>
      <c r="M438" t="s">
        <v>846</v>
      </c>
      <c r="N438" t="s">
        <v>572</v>
      </c>
      <c r="O438">
        <v>2008</v>
      </c>
      <c r="P438" t="s">
        <v>1868</v>
      </c>
      <c r="Q438" s="118">
        <v>49.326807735878212</v>
      </c>
    </row>
    <row r="439" spans="1:17">
      <c r="A439" s="115" t="s">
        <v>1648</v>
      </c>
      <c r="B439" t="s">
        <v>950</v>
      </c>
      <c r="C439" t="s">
        <v>998</v>
      </c>
      <c r="D439" t="s">
        <v>1296</v>
      </c>
      <c r="E439" t="s">
        <v>998</v>
      </c>
      <c r="F439" t="s">
        <v>1032</v>
      </c>
      <c r="G439">
        <v>2014</v>
      </c>
      <c r="H439" t="s">
        <v>1932</v>
      </c>
      <c r="I439" t="s">
        <v>568</v>
      </c>
      <c r="J439" t="s">
        <v>1207</v>
      </c>
      <c r="K439" t="s">
        <v>834</v>
      </c>
      <c r="L439">
        <v>43.7</v>
      </c>
      <c r="M439" t="s">
        <v>846</v>
      </c>
      <c r="N439" t="s">
        <v>572</v>
      </c>
      <c r="O439">
        <v>2008</v>
      </c>
      <c r="P439" t="s">
        <v>1868</v>
      </c>
      <c r="Q439" s="118">
        <v>49.909272934889522</v>
      </c>
    </row>
    <row r="440" spans="1:17">
      <c r="A440" s="116" t="s">
        <v>1645</v>
      </c>
      <c r="B440" t="s">
        <v>950</v>
      </c>
      <c r="C440" t="s">
        <v>998</v>
      </c>
      <c r="D440" t="s">
        <v>1296</v>
      </c>
      <c r="E440" t="s">
        <v>998</v>
      </c>
      <c r="F440" t="s">
        <v>1032</v>
      </c>
      <c r="G440">
        <v>2014</v>
      </c>
      <c r="H440" t="s">
        <v>1932</v>
      </c>
      <c r="I440" t="s">
        <v>568</v>
      </c>
      <c r="J440" t="s">
        <v>1203</v>
      </c>
      <c r="K440" t="s">
        <v>834</v>
      </c>
      <c r="L440">
        <v>44.97</v>
      </c>
      <c r="M440" t="s">
        <v>846</v>
      </c>
      <c r="N440" t="s">
        <v>572</v>
      </c>
      <c r="O440">
        <v>2008</v>
      </c>
      <c r="P440" t="s">
        <v>1868</v>
      </c>
      <c r="Q440" s="118">
        <v>51.359725489290192</v>
      </c>
    </row>
    <row r="441" spans="1:17">
      <c r="A441" s="115" t="s">
        <v>1728</v>
      </c>
      <c r="B441" t="s">
        <v>950</v>
      </c>
      <c r="C441" t="s">
        <v>998</v>
      </c>
      <c r="D441" t="s">
        <v>1296</v>
      </c>
      <c r="E441" t="s">
        <v>998</v>
      </c>
      <c r="F441" t="s">
        <v>1054</v>
      </c>
      <c r="G441">
        <v>2013</v>
      </c>
      <c r="H441" t="s">
        <v>1934</v>
      </c>
      <c r="I441" t="s">
        <v>524</v>
      </c>
      <c r="J441" t="s">
        <v>1235</v>
      </c>
      <c r="K441" t="s">
        <v>834</v>
      </c>
      <c r="L441">
        <v>40.159999999999997</v>
      </c>
      <c r="M441" t="s">
        <v>846</v>
      </c>
      <c r="N441" t="s">
        <v>572</v>
      </c>
      <c r="O441">
        <v>2009</v>
      </c>
      <c r="P441" t="s">
        <v>1852</v>
      </c>
      <c r="Q441" s="118">
        <v>52.147578784822585</v>
      </c>
    </row>
    <row r="442" spans="1:17">
      <c r="A442" s="116" t="s">
        <v>1613</v>
      </c>
      <c r="B442" t="s">
        <v>950</v>
      </c>
      <c r="C442" t="s">
        <v>998</v>
      </c>
      <c r="D442" t="s">
        <v>1296</v>
      </c>
      <c r="E442" t="s">
        <v>998</v>
      </c>
      <c r="F442" t="s">
        <v>724</v>
      </c>
      <c r="G442">
        <v>2009</v>
      </c>
      <c r="H442" t="s">
        <v>1931</v>
      </c>
      <c r="I442" t="s">
        <v>190</v>
      </c>
      <c r="J442" t="s">
        <v>875</v>
      </c>
      <c r="K442" t="s">
        <v>851</v>
      </c>
      <c r="L442">
        <v>44</v>
      </c>
      <c r="M442" t="s">
        <v>846</v>
      </c>
      <c r="N442" t="s">
        <v>572</v>
      </c>
      <c r="O442">
        <v>2008</v>
      </c>
      <c r="P442" t="s">
        <v>1868</v>
      </c>
      <c r="Q442" s="118">
        <v>53.820926469812704</v>
      </c>
    </row>
    <row r="443" spans="1:17">
      <c r="A443" s="115" t="s">
        <v>1642</v>
      </c>
      <c r="B443" t="s">
        <v>950</v>
      </c>
      <c r="C443" t="s">
        <v>998</v>
      </c>
      <c r="D443" t="s">
        <v>1296</v>
      </c>
      <c r="E443" t="s">
        <v>998</v>
      </c>
      <c r="F443" t="s">
        <v>1032</v>
      </c>
      <c r="G443">
        <v>2014</v>
      </c>
      <c r="H443" t="s">
        <v>1932</v>
      </c>
      <c r="I443" t="s">
        <v>568</v>
      </c>
      <c r="J443" t="s">
        <v>1200</v>
      </c>
      <c r="K443" t="s">
        <v>834</v>
      </c>
      <c r="L443">
        <v>47.54</v>
      </c>
      <c r="M443" t="s">
        <v>846</v>
      </c>
      <c r="N443" t="s">
        <v>572</v>
      </c>
      <c r="O443">
        <v>2008</v>
      </c>
      <c r="P443" t="s">
        <v>1868</v>
      </c>
      <c r="Q443" s="118">
        <v>54.294893256856909</v>
      </c>
    </row>
    <row r="444" spans="1:17">
      <c r="A444" s="116" t="s">
        <v>1651</v>
      </c>
      <c r="B444" t="s">
        <v>950</v>
      </c>
      <c r="C444" t="s">
        <v>998</v>
      </c>
      <c r="D444" t="s">
        <v>1296</v>
      </c>
      <c r="E444" t="s">
        <v>998</v>
      </c>
      <c r="F444" t="s">
        <v>1032</v>
      </c>
      <c r="G444">
        <v>2014</v>
      </c>
      <c r="H444" t="s">
        <v>1932</v>
      </c>
      <c r="I444" t="s">
        <v>568</v>
      </c>
      <c r="J444" t="s">
        <v>1210</v>
      </c>
      <c r="K444" t="s">
        <v>834</v>
      </c>
      <c r="L444">
        <v>47.92</v>
      </c>
      <c r="M444" t="s">
        <v>846</v>
      </c>
      <c r="N444" t="s">
        <v>572</v>
      </c>
      <c r="O444">
        <v>2008</v>
      </c>
      <c r="P444" t="s">
        <v>1868</v>
      </c>
      <c r="Q444" s="118">
        <v>54.728886934551618</v>
      </c>
    </row>
    <row r="445" spans="1:17">
      <c r="A445" s="116" t="s">
        <v>1417</v>
      </c>
      <c r="B445" t="s">
        <v>950</v>
      </c>
      <c r="C445" t="s">
        <v>998</v>
      </c>
      <c r="D445" t="s">
        <v>1298</v>
      </c>
      <c r="E445" t="s">
        <v>998</v>
      </c>
      <c r="F445" t="s">
        <v>747</v>
      </c>
      <c r="G445">
        <v>2004</v>
      </c>
      <c r="H445" t="s">
        <v>1940</v>
      </c>
      <c r="I445" t="s">
        <v>494</v>
      </c>
      <c r="J445" t="s">
        <v>907</v>
      </c>
      <c r="K445" t="s">
        <v>851</v>
      </c>
      <c r="L445">
        <v>23.49</v>
      </c>
      <c r="M445" t="s">
        <v>846</v>
      </c>
      <c r="N445" t="s">
        <v>572</v>
      </c>
      <c r="O445">
        <v>2002</v>
      </c>
      <c r="P445" t="s">
        <v>1854</v>
      </c>
      <c r="Q445" s="118">
        <v>56.610855844321506</v>
      </c>
    </row>
    <row r="446" spans="1:17">
      <c r="A446" s="116" t="s">
        <v>1627</v>
      </c>
      <c r="B446" t="s">
        <v>950</v>
      </c>
      <c r="C446" t="s">
        <v>998</v>
      </c>
      <c r="D446" t="s">
        <v>1296</v>
      </c>
      <c r="E446" t="s">
        <v>998</v>
      </c>
      <c r="F446" t="s">
        <v>1032</v>
      </c>
      <c r="G446">
        <v>2014</v>
      </c>
      <c r="H446" t="s">
        <v>1932</v>
      </c>
      <c r="I446" t="s">
        <v>568</v>
      </c>
      <c r="J446" t="s">
        <v>1182</v>
      </c>
      <c r="K446" t="s">
        <v>834</v>
      </c>
      <c r="L446">
        <v>52.36</v>
      </c>
      <c r="M446" t="s">
        <v>846</v>
      </c>
      <c r="N446" t="s">
        <v>572</v>
      </c>
      <c r="O446">
        <v>2008</v>
      </c>
      <c r="P446" t="s">
        <v>1868</v>
      </c>
      <c r="Q446" s="118">
        <v>59.799760431826421</v>
      </c>
    </row>
    <row r="447" spans="1:17">
      <c r="A447" s="116" t="s">
        <v>1663</v>
      </c>
      <c r="B447" t="s">
        <v>950</v>
      </c>
      <c r="C447" t="s">
        <v>998</v>
      </c>
      <c r="D447" t="s">
        <v>1298</v>
      </c>
      <c r="E447" t="s">
        <v>998</v>
      </c>
      <c r="F447" t="s">
        <v>1032</v>
      </c>
      <c r="G447">
        <v>2014</v>
      </c>
      <c r="H447" t="s">
        <v>1932</v>
      </c>
      <c r="I447" t="s">
        <v>568</v>
      </c>
      <c r="J447" t="s">
        <v>1199</v>
      </c>
      <c r="K447" t="s">
        <v>834</v>
      </c>
      <c r="L447">
        <v>53.08</v>
      </c>
      <c r="M447" t="s">
        <v>846</v>
      </c>
      <c r="N447" t="s">
        <v>572</v>
      </c>
      <c r="O447">
        <v>2008</v>
      </c>
      <c r="P447" t="s">
        <v>1868</v>
      </c>
      <c r="Q447" s="118">
        <v>60.622064242195314</v>
      </c>
    </row>
    <row r="448" spans="1:17">
      <c r="A448" s="115" t="s">
        <v>1628</v>
      </c>
      <c r="B448" t="s">
        <v>950</v>
      </c>
      <c r="C448" t="s">
        <v>998</v>
      </c>
      <c r="D448" t="s">
        <v>1296</v>
      </c>
      <c r="E448" t="s">
        <v>998</v>
      </c>
      <c r="F448" t="s">
        <v>1032</v>
      </c>
      <c r="G448">
        <v>2014</v>
      </c>
      <c r="H448" t="s">
        <v>1932</v>
      </c>
      <c r="I448" t="s">
        <v>568</v>
      </c>
      <c r="J448" t="s">
        <v>1183</v>
      </c>
      <c r="K448" t="s">
        <v>834</v>
      </c>
      <c r="L448">
        <v>58.24</v>
      </c>
      <c r="M448" t="s">
        <v>846</v>
      </c>
      <c r="N448" t="s">
        <v>572</v>
      </c>
      <c r="O448">
        <v>2008</v>
      </c>
      <c r="P448" t="s">
        <v>1868</v>
      </c>
      <c r="Q448" s="118">
        <v>66.515241549839018</v>
      </c>
    </row>
    <row r="449" spans="1:17">
      <c r="A449" s="115" t="s">
        <v>1650</v>
      </c>
      <c r="B449" t="s">
        <v>950</v>
      </c>
      <c r="C449" t="s">
        <v>998</v>
      </c>
      <c r="D449" t="s">
        <v>1296</v>
      </c>
      <c r="E449" t="s">
        <v>998</v>
      </c>
      <c r="F449" t="s">
        <v>1032</v>
      </c>
      <c r="G449">
        <v>2014</v>
      </c>
      <c r="H449" t="s">
        <v>1932</v>
      </c>
      <c r="I449" t="s">
        <v>568</v>
      </c>
      <c r="J449" t="s">
        <v>1209</v>
      </c>
      <c r="K449" t="s">
        <v>834</v>
      </c>
      <c r="L449">
        <v>58.42</v>
      </c>
      <c r="M449" t="s">
        <v>846</v>
      </c>
      <c r="N449" t="s">
        <v>572</v>
      </c>
      <c r="O449">
        <v>2008</v>
      </c>
      <c r="P449" t="s">
        <v>1868</v>
      </c>
      <c r="Q449" s="118">
        <v>66.720817502431245</v>
      </c>
    </row>
    <row r="450" spans="1:17">
      <c r="A450" s="116" t="s">
        <v>1511</v>
      </c>
      <c r="B450" t="s">
        <v>950</v>
      </c>
      <c r="C450" t="s">
        <v>998</v>
      </c>
      <c r="D450" t="s">
        <v>1296</v>
      </c>
      <c r="E450" t="s">
        <v>998</v>
      </c>
      <c r="F450" t="s">
        <v>724</v>
      </c>
      <c r="G450">
        <v>2011</v>
      </c>
      <c r="H450" t="s">
        <v>1930</v>
      </c>
      <c r="I450" t="s">
        <v>524</v>
      </c>
      <c r="J450" t="s">
        <v>953</v>
      </c>
      <c r="K450" t="s">
        <v>851</v>
      </c>
      <c r="L450">
        <v>54</v>
      </c>
      <c r="M450" t="s">
        <v>846</v>
      </c>
      <c r="N450" t="s">
        <v>572</v>
      </c>
      <c r="O450">
        <v>2009</v>
      </c>
      <c r="P450" t="s">
        <v>1852</v>
      </c>
      <c r="Q450" s="118">
        <v>70.11875633417381</v>
      </c>
    </row>
    <row r="451" spans="1:17">
      <c r="A451" s="115" t="s">
        <v>1644</v>
      </c>
      <c r="B451" t="s">
        <v>950</v>
      </c>
      <c r="C451" t="s">
        <v>998</v>
      </c>
      <c r="D451" t="s">
        <v>1296</v>
      </c>
      <c r="E451" t="s">
        <v>998</v>
      </c>
      <c r="F451" t="s">
        <v>1032</v>
      </c>
      <c r="G451">
        <v>2014</v>
      </c>
      <c r="H451" t="s">
        <v>1932</v>
      </c>
      <c r="I451" t="s">
        <v>568</v>
      </c>
      <c r="J451" t="s">
        <v>1202</v>
      </c>
      <c r="K451" t="s">
        <v>834</v>
      </c>
      <c r="L451">
        <v>62.62</v>
      </c>
      <c r="M451" t="s">
        <v>846</v>
      </c>
      <c r="N451" t="s">
        <v>572</v>
      </c>
      <c r="O451">
        <v>2008</v>
      </c>
      <c r="P451" t="s">
        <v>1868</v>
      </c>
      <c r="Q451" s="118">
        <v>71.517589729583094</v>
      </c>
    </row>
    <row r="452" spans="1:17">
      <c r="A452" s="115" t="s">
        <v>1510</v>
      </c>
      <c r="B452" t="s">
        <v>950</v>
      </c>
      <c r="C452" t="s">
        <v>998</v>
      </c>
      <c r="D452" t="s">
        <v>1296</v>
      </c>
      <c r="E452" t="s">
        <v>998</v>
      </c>
      <c r="F452" t="s">
        <v>724</v>
      </c>
      <c r="G452">
        <v>2011</v>
      </c>
      <c r="H452" t="s">
        <v>1930</v>
      </c>
      <c r="I452" t="s">
        <v>524</v>
      </c>
      <c r="J452" t="s">
        <v>952</v>
      </c>
      <c r="K452" t="s">
        <v>851</v>
      </c>
      <c r="L452">
        <v>55.6</v>
      </c>
      <c r="M452" t="s">
        <v>846</v>
      </c>
      <c r="N452" t="s">
        <v>572</v>
      </c>
      <c r="O452">
        <v>2009</v>
      </c>
      <c r="P452" t="s">
        <v>1852</v>
      </c>
      <c r="Q452" s="118">
        <v>72.196349114445624</v>
      </c>
    </row>
    <row r="453" spans="1:17">
      <c r="A453" s="116" t="s">
        <v>1731</v>
      </c>
      <c r="B453" t="s">
        <v>950</v>
      </c>
      <c r="C453" t="s">
        <v>998</v>
      </c>
      <c r="D453" t="s">
        <v>1296</v>
      </c>
      <c r="E453" t="s">
        <v>998</v>
      </c>
      <c r="F453" t="s">
        <v>1054</v>
      </c>
      <c r="G453">
        <v>2013</v>
      </c>
      <c r="H453" t="s">
        <v>1934</v>
      </c>
      <c r="I453" t="s">
        <v>349</v>
      </c>
      <c r="J453" t="s">
        <v>1235</v>
      </c>
      <c r="K453" t="s">
        <v>834</v>
      </c>
      <c r="L453">
        <v>56.86</v>
      </c>
      <c r="M453" t="s">
        <v>846</v>
      </c>
      <c r="N453" t="s">
        <v>572</v>
      </c>
      <c r="O453">
        <v>2009</v>
      </c>
      <c r="P453" t="s">
        <v>1852</v>
      </c>
      <c r="Q453" s="118">
        <v>73.691695566687926</v>
      </c>
    </row>
    <row r="454" spans="1:17">
      <c r="A454" s="115" t="s">
        <v>1654</v>
      </c>
      <c r="B454" t="s">
        <v>950</v>
      </c>
      <c r="C454" t="s">
        <v>998</v>
      </c>
      <c r="D454" t="s">
        <v>1296</v>
      </c>
      <c r="E454" t="s">
        <v>998</v>
      </c>
      <c r="F454" t="s">
        <v>1032</v>
      </c>
      <c r="G454">
        <v>2014</v>
      </c>
      <c r="H454" t="s">
        <v>1932</v>
      </c>
      <c r="I454" t="s">
        <v>568</v>
      </c>
      <c r="J454" t="s">
        <v>1214</v>
      </c>
      <c r="K454" t="s">
        <v>834</v>
      </c>
      <c r="L454">
        <v>64.7</v>
      </c>
      <c r="M454" t="s">
        <v>846</v>
      </c>
      <c r="N454" t="s">
        <v>572</v>
      </c>
      <c r="O454">
        <v>2008</v>
      </c>
      <c r="P454" t="s">
        <v>1868</v>
      </c>
      <c r="Q454" s="118">
        <v>73.89313407064877</v>
      </c>
    </row>
    <row r="455" spans="1:17">
      <c r="A455" s="116" t="s">
        <v>1659</v>
      </c>
      <c r="B455" t="s">
        <v>950</v>
      </c>
      <c r="C455" t="s">
        <v>998</v>
      </c>
      <c r="D455" t="s">
        <v>1296</v>
      </c>
      <c r="E455" t="s">
        <v>998</v>
      </c>
      <c r="F455" t="s">
        <v>1032</v>
      </c>
      <c r="G455">
        <v>2014</v>
      </c>
      <c r="H455" t="s">
        <v>1932</v>
      </c>
      <c r="I455" t="s">
        <v>568</v>
      </c>
      <c r="J455" t="s">
        <v>1219</v>
      </c>
      <c r="K455" t="s">
        <v>834</v>
      </c>
      <c r="L455">
        <v>65.180000000000007</v>
      </c>
      <c r="M455" t="s">
        <v>846</v>
      </c>
      <c r="N455" t="s">
        <v>572</v>
      </c>
      <c r="O455">
        <v>2008</v>
      </c>
      <c r="P455" t="s">
        <v>1868</v>
      </c>
      <c r="Q455" s="118">
        <v>74.441336610894709</v>
      </c>
    </row>
    <row r="456" spans="1:17">
      <c r="A456" s="115" t="s">
        <v>1418</v>
      </c>
      <c r="B456" t="s">
        <v>950</v>
      </c>
      <c r="C456" t="s">
        <v>998</v>
      </c>
      <c r="D456" t="s">
        <v>1298</v>
      </c>
      <c r="E456" t="s">
        <v>998</v>
      </c>
      <c r="F456" t="s">
        <v>747</v>
      </c>
      <c r="G456">
        <v>2004</v>
      </c>
      <c r="H456" t="s">
        <v>1940</v>
      </c>
      <c r="I456" t="s">
        <v>494</v>
      </c>
      <c r="J456" t="s">
        <v>909</v>
      </c>
      <c r="K456" t="s">
        <v>851</v>
      </c>
      <c r="L456">
        <v>31.26</v>
      </c>
      <c r="M456" t="s">
        <v>846</v>
      </c>
      <c r="N456" t="s">
        <v>572</v>
      </c>
      <c r="O456">
        <v>2002</v>
      </c>
      <c r="P456" t="s">
        <v>1854</v>
      </c>
      <c r="Q456" s="118">
        <v>75.336541238547909</v>
      </c>
    </row>
    <row r="457" spans="1:17">
      <c r="A457" s="115" t="s">
        <v>1512</v>
      </c>
      <c r="B457" t="s">
        <v>950</v>
      </c>
      <c r="C457" t="s">
        <v>998</v>
      </c>
      <c r="D457" t="s">
        <v>1296</v>
      </c>
      <c r="E457" t="s">
        <v>998</v>
      </c>
      <c r="F457" t="s">
        <v>724</v>
      </c>
      <c r="G457">
        <v>2011</v>
      </c>
      <c r="H457" t="s">
        <v>1930</v>
      </c>
      <c r="I457" t="s">
        <v>545</v>
      </c>
      <c r="J457" t="s">
        <v>952</v>
      </c>
      <c r="K457" t="s">
        <v>851</v>
      </c>
      <c r="L457">
        <v>58.6</v>
      </c>
      <c r="M457" t="s">
        <v>846</v>
      </c>
      <c r="N457" t="s">
        <v>572</v>
      </c>
      <c r="O457">
        <v>2009</v>
      </c>
      <c r="P457" t="s">
        <v>1852</v>
      </c>
      <c r="Q457" s="118">
        <v>75.550446152829778</v>
      </c>
    </row>
    <row r="458" spans="1:17">
      <c r="A458" s="116" t="s">
        <v>1665</v>
      </c>
      <c r="B458" t="s">
        <v>950</v>
      </c>
      <c r="C458" t="s">
        <v>998</v>
      </c>
      <c r="D458" t="s">
        <v>1298</v>
      </c>
      <c r="E458" t="s">
        <v>998</v>
      </c>
      <c r="F458" t="s">
        <v>1032</v>
      </c>
      <c r="G458">
        <v>2014</v>
      </c>
      <c r="H458" t="s">
        <v>1932</v>
      </c>
      <c r="I458" t="s">
        <v>568</v>
      </c>
      <c r="J458" t="s">
        <v>1213</v>
      </c>
      <c r="K458" t="s">
        <v>834</v>
      </c>
      <c r="L458">
        <v>66.63</v>
      </c>
      <c r="M458" t="s">
        <v>846</v>
      </c>
      <c r="N458" t="s">
        <v>572</v>
      </c>
      <c r="O458">
        <v>2008</v>
      </c>
      <c r="P458" t="s">
        <v>1868</v>
      </c>
      <c r="Q458" s="118">
        <v>76.097365117887591</v>
      </c>
    </row>
    <row r="459" spans="1:17">
      <c r="A459" s="116" t="s">
        <v>1513</v>
      </c>
      <c r="B459" t="s">
        <v>950</v>
      </c>
      <c r="C459" t="s">
        <v>998</v>
      </c>
      <c r="D459" t="s">
        <v>1296</v>
      </c>
      <c r="E459" t="s">
        <v>998</v>
      </c>
      <c r="F459" t="s">
        <v>724</v>
      </c>
      <c r="G459">
        <v>2011</v>
      </c>
      <c r="H459" t="s">
        <v>1930</v>
      </c>
      <c r="I459" t="s">
        <v>545</v>
      </c>
      <c r="J459" t="s">
        <v>953</v>
      </c>
      <c r="K459" t="s">
        <v>851</v>
      </c>
      <c r="L459">
        <v>59.6</v>
      </c>
      <c r="M459" t="s">
        <v>846</v>
      </c>
      <c r="N459" t="s">
        <v>572</v>
      </c>
      <c r="O459">
        <v>2009</v>
      </c>
      <c r="P459" t="s">
        <v>1852</v>
      </c>
      <c r="Q459" s="118">
        <v>76.83970291311698</v>
      </c>
    </row>
    <row r="460" spans="1:17">
      <c r="A460" s="115" t="s">
        <v>1618</v>
      </c>
      <c r="B460" t="s">
        <v>950</v>
      </c>
      <c r="C460" t="s">
        <v>998</v>
      </c>
      <c r="D460" t="s">
        <v>1296</v>
      </c>
      <c r="E460" t="s">
        <v>998</v>
      </c>
      <c r="F460" t="s">
        <v>724</v>
      </c>
      <c r="G460">
        <v>2009</v>
      </c>
      <c r="H460" t="s">
        <v>1931</v>
      </c>
      <c r="I460" t="s">
        <v>37</v>
      </c>
      <c r="J460" t="s">
        <v>876</v>
      </c>
      <c r="K460" t="s">
        <v>851</v>
      </c>
      <c r="L460">
        <v>60.4</v>
      </c>
      <c r="M460" t="s">
        <v>846</v>
      </c>
      <c r="N460" t="s">
        <v>572</v>
      </c>
      <c r="O460">
        <v>2008</v>
      </c>
      <c r="P460" t="s">
        <v>1868</v>
      </c>
      <c r="Q460" s="118">
        <v>78.728262782861592</v>
      </c>
    </row>
    <row r="461" spans="1:17">
      <c r="A461" s="115" t="s">
        <v>1632</v>
      </c>
      <c r="B461" t="s">
        <v>950</v>
      </c>
      <c r="C461" t="s">
        <v>998</v>
      </c>
      <c r="D461" t="s">
        <v>1296</v>
      </c>
      <c r="E461" t="s">
        <v>998</v>
      </c>
      <c r="F461" t="s">
        <v>1032</v>
      </c>
      <c r="G461">
        <v>2014</v>
      </c>
      <c r="H461" t="s">
        <v>1932</v>
      </c>
      <c r="I461" t="s">
        <v>568</v>
      </c>
      <c r="J461" t="s">
        <v>1188</v>
      </c>
      <c r="K461" t="s">
        <v>834</v>
      </c>
      <c r="L461">
        <v>73.61</v>
      </c>
      <c r="M461" t="s">
        <v>846</v>
      </c>
      <c r="N461" t="s">
        <v>572</v>
      </c>
      <c r="O461">
        <v>2008</v>
      </c>
      <c r="P461" t="s">
        <v>1868</v>
      </c>
      <c r="Q461" s="118">
        <v>84.069143723963776</v>
      </c>
    </row>
    <row r="462" spans="1:17">
      <c r="A462" s="115" t="s">
        <v>1508</v>
      </c>
      <c r="B462" t="s">
        <v>950</v>
      </c>
      <c r="C462" t="s">
        <v>998</v>
      </c>
      <c r="D462" t="s">
        <v>1296</v>
      </c>
      <c r="E462" t="s">
        <v>998</v>
      </c>
      <c r="F462" t="s">
        <v>724</v>
      </c>
      <c r="G462">
        <v>2011</v>
      </c>
      <c r="H462" t="s">
        <v>1930</v>
      </c>
      <c r="I462" t="s">
        <v>524</v>
      </c>
      <c r="J462" t="s">
        <v>952</v>
      </c>
      <c r="K462" t="s">
        <v>851</v>
      </c>
      <c r="L462">
        <v>65.5</v>
      </c>
      <c r="M462" t="s">
        <v>846</v>
      </c>
      <c r="N462" t="s">
        <v>572</v>
      </c>
      <c r="O462">
        <v>2009</v>
      </c>
      <c r="P462" t="s">
        <v>1852</v>
      </c>
      <c r="Q462" s="118">
        <v>85.051454442377491</v>
      </c>
    </row>
    <row r="463" spans="1:17">
      <c r="A463" s="116" t="s">
        <v>1509</v>
      </c>
      <c r="B463" t="s">
        <v>950</v>
      </c>
      <c r="C463" t="s">
        <v>998</v>
      </c>
      <c r="D463" t="s">
        <v>1296</v>
      </c>
      <c r="E463" t="s">
        <v>998</v>
      </c>
      <c r="F463" t="s">
        <v>724</v>
      </c>
      <c r="G463">
        <v>2011</v>
      </c>
      <c r="H463" t="s">
        <v>1930</v>
      </c>
      <c r="I463" t="s">
        <v>524</v>
      </c>
      <c r="J463" t="s">
        <v>953</v>
      </c>
      <c r="K463" t="s">
        <v>851</v>
      </c>
      <c r="L463">
        <v>66.7</v>
      </c>
      <c r="M463" t="s">
        <v>846</v>
      </c>
      <c r="N463" t="s">
        <v>572</v>
      </c>
      <c r="O463">
        <v>2009</v>
      </c>
      <c r="P463" t="s">
        <v>1852</v>
      </c>
      <c r="Q463" s="118">
        <v>86.609649027581341</v>
      </c>
    </row>
    <row r="464" spans="1:17">
      <c r="A464" s="115" t="s">
        <v>1626</v>
      </c>
      <c r="B464" t="s">
        <v>950</v>
      </c>
      <c r="C464" t="s">
        <v>998</v>
      </c>
      <c r="D464" t="s">
        <v>1296</v>
      </c>
      <c r="E464" t="s">
        <v>998</v>
      </c>
      <c r="F464" t="s">
        <v>1032</v>
      </c>
      <c r="G464">
        <v>2014</v>
      </c>
      <c r="H464" t="s">
        <v>1932</v>
      </c>
      <c r="I464" t="s">
        <v>568</v>
      </c>
      <c r="J464" t="s">
        <v>1181</v>
      </c>
      <c r="K464" t="s">
        <v>834</v>
      </c>
      <c r="L464">
        <v>76.5</v>
      </c>
      <c r="M464" t="s">
        <v>846</v>
      </c>
      <c r="N464" t="s">
        <v>572</v>
      </c>
      <c r="O464">
        <v>2008</v>
      </c>
      <c r="P464" t="s">
        <v>1868</v>
      </c>
      <c r="Q464" s="118">
        <v>87.36977985169446</v>
      </c>
    </row>
    <row r="465" spans="1:17">
      <c r="A465" s="116" t="s">
        <v>1619</v>
      </c>
      <c r="B465" t="s">
        <v>950</v>
      </c>
      <c r="C465" t="s">
        <v>998</v>
      </c>
      <c r="D465" t="s">
        <v>1296</v>
      </c>
      <c r="E465" t="s">
        <v>998</v>
      </c>
      <c r="F465" t="s">
        <v>724</v>
      </c>
      <c r="G465">
        <v>2009</v>
      </c>
      <c r="H465" t="s">
        <v>1931</v>
      </c>
      <c r="I465" t="s">
        <v>328</v>
      </c>
      <c r="J465" t="s">
        <v>876</v>
      </c>
      <c r="K465" t="s">
        <v>851</v>
      </c>
      <c r="L465">
        <v>63.8</v>
      </c>
      <c r="M465" t="s">
        <v>846</v>
      </c>
      <c r="N465" t="s">
        <v>572</v>
      </c>
      <c r="O465">
        <v>2008</v>
      </c>
      <c r="P465" t="s">
        <v>1868</v>
      </c>
      <c r="Q465" s="118">
        <v>87.612450880650243</v>
      </c>
    </row>
    <row r="466" spans="1:17">
      <c r="A466" s="115" t="s">
        <v>1614</v>
      </c>
      <c r="B466" t="s">
        <v>950</v>
      </c>
      <c r="C466" t="s">
        <v>998</v>
      </c>
      <c r="D466" t="s">
        <v>1296</v>
      </c>
      <c r="E466" t="s">
        <v>998</v>
      </c>
      <c r="F466" t="s">
        <v>724</v>
      </c>
      <c r="G466">
        <v>2009</v>
      </c>
      <c r="H466" t="s">
        <v>1931</v>
      </c>
      <c r="I466" t="s">
        <v>37</v>
      </c>
      <c r="J466" t="s">
        <v>875</v>
      </c>
      <c r="K466" t="s">
        <v>851</v>
      </c>
      <c r="L466">
        <v>70.3</v>
      </c>
      <c r="M466" t="s">
        <v>846</v>
      </c>
      <c r="N466" t="s">
        <v>572</v>
      </c>
      <c r="O466">
        <v>2008</v>
      </c>
      <c r="P466" t="s">
        <v>1868</v>
      </c>
      <c r="Q466" s="118">
        <v>91.63239857011871</v>
      </c>
    </row>
    <row r="467" spans="1:17">
      <c r="A467" s="116" t="s">
        <v>1615</v>
      </c>
      <c r="B467" t="s">
        <v>950</v>
      </c>
      <c r="C467" t="s">
        <v>998</v>
      </c>
      <c r="D467" t="s">
        <v>1296</v>
      </c>
      <c r="E467" t="s">
        <v>998</v>
      </c>
      <c r="F467" t="s">
        <v>724</v>
      </c>
      <c r="G467">
        <v>2009</v>
      </c>
      <c r="H467" t="s">
        <v>1931</v>
      </c>
      <c r="I467" t="s">
        <v>328</v>
      </c>
      <c r="J467" t="s">
        <v>875</v>
      </c>
      <c r="K467" t="s">
        <v>851</v>
      </c>
      <c r="L467">
        <v>67</v>
      </c>
      <c r="M467" t="s">
        <v>846</v>
      </c>
      <c r="N467" t="s">
        <v>572</v>
      </c>
      <c r="O467">
        <v>2008</v>
      </c>
      <c r="P467" t="s">
        <v>1868</v>
      </c>
      <c r="Q467" s="118">
        <v>92.006805783754942</v>
      </c>
    </row>
    <row r="468" spans="1:17">
      <c r="A468" s="115" t="s">
        <v>1638</v>
      </c>
      <c r="B468" t="s">
        <v>950</v>
      </c>
      <c r="C468" t="s">
        <v>998</v>
      </c>
      <c r="D468" t="s">
        <v>1296</v>
      </c>
      <c r="E468" t="s">
        <v>998</v>
      </c>
      <c r="F468" t="s">
        <v>1032</v>
      </c>
      <c r="G468">
        <v>2014</v>
      </c>
      <c r="H468" t="s">
        <v>1932</v>
      </c>
      <c r="I468" t="s">
        <v>568</v>
      </c>
      <c r="J468" t="s">
        <v>1195</v>
      </c>
      <c r="K468" t="s">
        <v>834</v>
      </c>
      <c r="L468">
        <v>82.13</v>
      </c>
      <c r="M468" t="s">
        <v>846</v>
      </c>
      <c r="N468" t="s">
        <v>572</v>
      </c>
      <c r="O468">
        <v>2008</v>
      </c>
      <c r="P468" t="s">
        <v>1868</v>
      </c>
      <c r="Q468" s="118">
        <v>93.799738813328943</v>
      </c>
    </row>
    <row r="469" spans="1:17">
      <c r="A469" s="115" t="s">
        <v>1516</v>
      </c>
      <c r="B469" t="s">
        <v>950</v>
      </c>
      <c r="C469" t="s">
        <v>998</v>
      </c>
      <c r="D469" t="s">
        <v>1296</v>
      </c>
      <c r="E469" t="s">
        <v>998</v>
      </c>
      <c r="F469" t="s">
        <v>724</v>
      </c>
      <c r="G469">
        <v>2011</v>
      </c>
      <c r="H469" t="s">
        <v>1930</v>
      </c>
      <c r="I469" t="s">
        <v>433</v>
      </c>
      <c r="J469" t="s">
        <v>953</v>
      </c>
      <c r="K469" t="s">
        <v>851</v>
      </c>
      <c r="L469">
        <v>63.5</v>
      </c>
      <c r="M469" t="s">
        <v>846</v>
      </c>
      <c r="N469" t="s">
        <v>572</v>
      </c>
      <c r="O469">
        <v>2009</v>
      </c>
      <c r="P469" t="s">
        <v>1852</v>
      </c>
      <c r="Q469" s="118">
        <v>95.13013735676985</v>
      </c>
    </row>
    <row r="470" spans="1:17">
      <c r="A470" s="116" t="s">
        <v>1653</v>
      </c>
      <c r="B470" t="s">
        <v>950</v>
      </c>
      <c r="C470" t="s">
        <v>998</v>
      </c>
      <c r="D470" t="s">
        <v>1296</v>
      </c>
      <c r="E470" t="s">
        <v>998</v>
      </c>
      <c r="F470" t="s">
        <v>1032</v>
      </c>
      <c r="G470">
        <v>2014</v>
      </c>
      <c r="H470" t="s">
        <v>1932</v>
      </c>
      <c r="I470" t="s">
        <v>568</v>
      </c>
      <c r="J470" t="s">
        <v>1212</v>
      </c>
      <c r="K470" t="s">
        <v>834</v>
      </c>
      <c r="L470">
        <v>83.54</v>
      </c>
      <c r="M470" t="s">
        <v>846</v>
      </c>
      <c r="N470" t="s">
        <v>572</v>
      </c>
      <c r="O470">
        <v>2008</v>
      </c>
      <c r="P470" t="s">
        <v>1868</v>
      </c>
      <c r="Q470" s="118">
        <v>95.410083775301374</v>
      </c>
    </row>
    <row r="471" spans="1:17">
      <c r="A471" s="115" t="s">
        <v>1656</v>
      </c>
      <c r="B471" t="s">
        <v>950</v>
      </c>
      <c r="C471" t="s">
        <v>998</v>
      </c>
      <c r="D471" t="s">
        <v>1296</v>
      </c>
      <c r="E471" t="s">
        <v>998</v>
      </c>
      <c r="F471" t="s">
        <v>1032</v>
      </c>
      <c r="G471">
        <v>2014</v>
      </c>
      <c r="H471" t="s">
        <v>1932</v>
      </c>
      <c r="I471" t="s">
        <v>568</v>
      </c>
      <c r="J471" t="s">
        <v>1216</v>
      </c>
      <c r="K471" t="s">
        <v>834</v>
      </c>
      <c r="L471">
        <v>85.78</v>
      </c>
      <c r="M471" t="s">
        <v>846</v>
      </c>
      <c r="N471" t="s">
        <v>572</v>
      </c>
      <c r="O471">
        <v>2008</v>
      </c>
      <c r="P471" t="s">
        <v>1868</v>
      </c>
      <c r="Q471" s="118">
        <v>97.968362296449016</v>
      </c>
    </row>
    <row r="472" spans="1:17">
      <c r="A472" s="116" t="s">
        <v>1517</v>
      </c>
      <c r="B472" t="s">
        <v>950</v>
      </c>
      <c r="C472" t="s">
        <v>998</v>
      </c>
      <c r="D472" t="s">
        <v>1296</v>
      </c>
      <c r="E472" t="s">
        <v>998</v>
      </c>
      <c r="F472" t="s">
        <v>724</v>
      </c>
      <c r="G472">
        <v>2011</v>
      </c>
      <c r="H472" t="s">
        <v>1930</v>
      </c>
      <c r="I472" t="s">
        <v>433</v>
      </c>
      <c r="J472" t="s">
        <v>953</v>
      </c>
      <c r="K472" t="s">
        <v>851</v>
      </c>
      <c r="L472">
        <v>66.5</v>
      </c>
      <c r="M472" t="s">
        <v>846</v>
      </c>
      <c r="N472" t="s">
        <v>572</v>
      </c>
      <c r="O472">
        <v>2009</v>
      </c>
      <c r="P472" t="s">
        <v>1852</v>
      </c>
      <c r="Q472" s="118">
        <v>99.624474554727485</v>
      </c>
    </row>
    <row r="473" spans="1:17">
      <c r="A473" s="116" t="s">
        <v>1641</v>
      </c>
      <c r="B473" t="s">
        <v>950</v>
      </c>
      <c r="C473" t="s">
        <v>998</v>
      </c>
      <c r="D473" t="s">
        <v>1296</v>
      </c>
      <c r="E473" t="s">
        <v>998</v>
      </c>
      <c r="F473" t="s">
        <v>1032</v>
      </c>
      <c r="G473">
        <v>2014</v>
      </c>
      <c r="H473" t="s">
        <v>1932</v>
      </c>
      <c r="I473" t="s">
        <v>568</v>
      </c>
      <c r="J473" t="s">
        <v>1198</v>
      </c>
      <c r="K473" t="s">
        <v>834</v>
      </c>
      <c r="L473">
        <v>89.56</v>
      </c>
      <c r="M473" t="s">
        <v>846</v>
      </c>
      <c r="N473" t="s">
        <v>572</v>
      </c>
      <c r="O473">
        <v>2008</v>
      </c>
      <c r="P473" t="s">
        <v>1868</v>
      </c>
      <c r="Q473" s="118">
        <v>102.2854573008857</v>
      </c>
    </row>
    <row r="474" spans="1:17">
      <c r="A474" s="116" t="s">
        <v>1647</v>
      </c>
      <c r="B474" t="s">
        <v>950</v>
      </c>
      <c r="C474" t="s">
        <v>998</v>
      </c>
      <c r="D474" t="s">
        <v>1296</v>
      </c>
      <c r="E474" t="s">
        <v>998</v>
      </c>
      <c r="F474" t="s">
        <v>1032</v>
      </c>
      <c r="G474">
        <v>2014</v>
      </c>
      <c r="H474" t="s">
        <v>1932</v>
      </c>
      <c r="I474" t="s">
        <v>568</v>
      </c>
      <c r="J474" t="s">
        <v>1205</v>
      </c>
      <c r="K474" t="s">
        <v>834</v>
      </c>
      <c r="L474">
        <v>90.29</v>
      </c>
      <c r="M474" t="s">
        <v>846</v>
      </c>
      <c r="N474" t="s">
        <v>572</v>
      </c>
      <c r="O474">
        <v>2008</v>
      </c>
      <c r="P474" t="s">
        <v>1868</v>
      </c>
      <c r="Q474" s="118">
        <v>103.1191819975097</v>
      </c>
    </row>
    <row r="475" spans="1:17">
      <c r="A475" s="116" t="s">
        <v>1635</v>
      </c>
      <c r="B475" t="s">
        <v>950</v>
      </c>
      <c r="C475" t="s">
        <v>998</v>
      </c>
      <c r="D475" t="s">
        <v>1296</v>
      </c>
      <c r="E475" t="s">
        <v>998</v>
      </c>
      <c r="F475" t="s">
        <v>1032</v>
      </c>
      <c r="G475">
        <v>2014</v>
      </c>
      <c r="H475" t="s">
        <v>1932</v>
      </c>
      <c r="I475" t="s">
        <v>568</v>
      </c>
      <c r="J475" t="s">
        <v>1191</v>
      </c>
      <c r="K475" t="s">
        <v>834</v>
      </c>
      <c r="L475">
        <v>90.5</v>
      </c>
      <c r="M475" t="s">
        <v>846</v>
      </c>
      <c r="N475" t="s">
        <v>572</v>
      </c>
      <c r="O475">
        <v>2008</v>
      </c>
      <c r="P475" t="s">
        <v>1868</v>
      </c>
      <c r="Q475" s="118">
        <v>103.3590206088673</v>
      </c>
    </row>
    <row r="476" spans="1:17">
      <c r="A476" s="116" t="s">
        <v>1629</v>
      </c>
      <c r="B476" t="s">
        <v>950</v>
      </c>
      <c r="C476" t="s">
        <v>998</v>
      </c>
      <c r="D476" t="s">
        <v>1296</v>
      </c>
      <c r="E476" t="s">
        <v>998</v>
      </c>
      <c r="F476" t="s">
        <v>1032</v>
      </c>
      <c r="G476">
        <v>2014</v>
      </c>
      <c r="H476" t="s">
        <v>1932</v>
      </c>
      <c r="I476" t="s">
        <v>568</v>
      </c>
      <c r="J476" t="s">
        <v>1184</v>
      </c>
      <c r="K476" t="s">
        <v>834</v>
      </c>
      <c r="L476">
        <v>96.64</v>
      </c>
      <c r="M476" t="s">
        <v>846</v>
      </c>
      <c r="N476" t="s">
        <v>572</v>
      </c>
      <c r="O476">
        <v>2008</v>
      </c>
      <c r="P476" t="s">
        <v>1868</v>
      </c>
      <c r="Q476" s="118">
        <v>110.37144476951309</v>
      </c>
    </row>
    <row r="477" spans="1:17">
      <c r="A477" s="115" t="s">
        <v>1640</v>
      </c>
      <c r="B477" t="s">
        <v>950</v>
      </c>
      <c r="C477" t="s">
        <v>998</v>
      </c>
      <c r="D477" t="s">
        <v>1296</v>
      </c>
      <c r="E477" t="s">
        <v>998</v>
      </c>
      <c r="F477" t="s">
        <v>1032</v>
      </c>
      <c r="G477">
        <v>2014</v>
      </c>
      <c r="H477" t="s">
        <v>1932</v>
      </c>
      <c r="I477" t="s">
        <v>568</v>
      </c>
      <c r="J477" t="s">
        <v>1197</v>
      </c>
      <c r="K477" t="s">
        <v>834</v>
      </c>
      <c r="L477">
        <v>112.87</v>
      </c>
      <c r="M477" t="s">
        <v>846</v>
      </c>
      <c r="N477" t="s">
        <v>572</v>
      </c>
      <c r="O477">
        <v>2008</v>
      </c>
      <c r="P477" t="s">
        <v>1868</v>
      </c>
      <c r="Q477" s="118">
        <v>128.90754316157847</v>
      </c>
    </row>
    <row r="478" spans="1:17">
      <c r="A478" s="115" t="s">
        <v>1514</v>
      </c>
      <c r="B478" t="s">
        <v>950</v>
      </c>
      <c r="C478" t="s">
        <v>998</v>
      </c>
      <c r="D478" t="s">
        <v>1296</v>
      </c>
      <c r="E478" t="s">
        <v>998</v>
      </c>
      <c r="F478" t="s">
        <v>724</v>
      </c>
      <c r="G478">
        <v>2011</v>
      </c>
      <c r="H478" t="s">
        <v>1930</v>
      </c>
      <c r="I478" t="s">
        <v>433</v>
      </c>
      <c r="J478" t="s">
        <v>952</v>
      </c>
      <c r="K478" t="s">
        <v>851</v>
      </c>
      <c r="L478">
        <v>86.2</v>
      </c>
      <c r="M478" t="s">
        <v>846</v>
      </c>
      <c r="N478" t="s">
        <v>572</v>
      </c>
      <c r="O478">
        <v>2009</v>
      </c>
      <c r="P478" t="s">
        <v>1852</v>
      </c>
      <c r="Q478" s="118">
        <v>129.13728882131593</v>
      </c>
    </row>
    <row r="479" spans="1:17">
      <c r="A479" s="115" t="s">
        <v>1658</v>
      </c>
      <c r="B479" t="s">
        <v>950</v>
      </c>
      <c r="C479" t="s">
        <v>998</v>
      </c>
      <c r="D479" t="s">
        <v>1296</v>
      </c>
      <c r="E479" t="s">
        <v>998</v>
      </c>
      <c r="F479" t="s">
        <v>1032</v>
      </c>
      <c r="G479">
        <v>2014</v>
      </c>
      <c r="H479" t="s">
        <v>1932</v>
      </c>
      <c r="I479" t="s">
        <v>568</v>
      </c>
      <c r="J479" t="s">
        <v>1218</v>
      </c>
      <c r="K479" t="s">
        <v>834</v>
      </c>
      <c r="L479">
        <v>117.06</v>
      </c>
      <c r="M479" t="s">
        <v>846</v>
      </c>
      <c r="N479" t="s">
        <v>572</v>
      </c>
      <c r="O479">
        <v>2008</v>
      </c>
      <c r="P479" t="s">
        <v>1868</v>
      </c>
      <c r="Q479" s="118">
        <v>133.69289450247521</v>
      </c>
    </row>
    <row r="480" spans="1:17">
      <c r="A480" s="116" t="s">
        <v>1679</v>
      </c>
      <c r="B480" t="s">
        <v>1270</v>
      </c>
      <c r="C480" t="s">
        <v>998</v>
      </c>
      <c r="D480" t="s">
        <v>1312</v>
      </c>
      <c r="E480" t="s">
        <v>998</v>
      </c>
      <c r="F480" t="s">
        <v>1048</v>
      </c>
      <c r="G480">
        <v>2012</v>
      </c>
      <c r="H480" t="s">
        <v>1885</v>
      </c>
      <c r="I480" t="s">
        <v>545</v>
      </c>
      <c r="J480" t="s">
        <v>1292</v>
      </c>
      <c r="K480" t="s">
        <v>834</v>
      </c>
      <c r="L480">
        <v>101</v>
      </c>
      <c r="M480" t="s">
        <v>1310</v>
      </c>
      <c r="N480" t="s">
        <v>572</v>
      </c>
      <c r="O480">
        <v>2011</v>
      </c>
      <c r="P480" t="s">
        <v>1860</v>
      </c>
      <c r="Q480" s="118">
        <v>137.67457828265506</v>
      </c>
    </row>
    <row r="481" spans="1:17">
      <c r="A481" s="115" t="s">
        <v>1344</v>
      </c>
      <c r="B481" t="s">
        <v>950</v>
      </c>
      <c r="C481" t="s">
        <v>998</v>
      </c>
      <c r="D481" t="s">
        <v>1296</v>
      </c>
      <c r="E481" t="s">
        <v>998</v>
      </c>
      <c r="F481" t="s">
        <v>732</v>
      </c>
      <c r="G481">
        <v>2009</v>
      </c>
      <c r="H481" t="s">
        <v>1928</v>
      </c>
      <c r="I481" t="s">
        <v>349</v>
      </c>
      <c r="J481" t="s">
        <v>878</v>
      </c>
      <c r="K481" t="s">
        <v>834</v>
      </c>
      <c r="L481">
        <v>62.42</v>
      </c>
      <c r="M481" t="s">
        <v>846</v>
      </c>
      <c r="N481" t="s">
        <v>572</v>
      </c>
      <c r="O481">
        <v>2005</v>
      </c>
      <c r="P481" t="s">
        <v>1856</v>
      </c>
      <c r="Q481" s="118">
        <v>138.23364039034436</v>
      </c>
    </row>
    <row r="482" spans="1:17">
      <c r="A482" s="116" t="s">
        <v>1725</v>
      </c>
      <c r="B482" t="s">
        <v>950</v>
      </c>
      <c r="C482" t="s">
        <v>998</v>
      </c>
      <c r="D482" t="s">
        <v>1296</v>
      </c>
      <c r="E482" t="s">
        <v>998</v>
      </c>
      <c r="F482" t="s">
        <v>1054</v>
      </c>
      <c r="G482">
        <v>2013</v>
      </c>
      <c r="H482" t="s">
        <v>1934</v>
      </c>
      <c r="I482" t="s">
        <v>42</v>
      </c>
      <c r="J482" t="s">
        <v>1235</v>
      </c>
      <c r="K482" t="s">
        <v>834</v>
      </c>
      <c r="L482">
        <v>122.89</v>
      </c>
      <c r="M482" t="s">
        <v>846</v>
      </c>
      <c r="N482" t="s">
        <v>572</v>
      </c>
      <c r="O482">
        <v>2009</v>
      </c>
      <c r="P482" t="s">
        <v>1852</v>
      </c>
      <c r="Q482" s="118">
        <v>151.05863870404406</v>
      </c>
    </row>
    <row r="483" spans="1:17">
      <c r="A483" s="116" t="s">
        <v>1515</v>
      </c>
      <c r="B483" t="s">
        <v>950</v>
      </c>
      <c r="C483" t="s">
        <v>998</v>
      </c>
      <c r="D483" t="s">
        <v>1296</v>
      </c>
      <c r="E483" t="s">
        <v>998</v>
      </c>
      <c r="F483" t="s">
        <v>724</v>
      </c>
      <c r="G483">
        <v>2011</v>
      </c>
      <c r="H483" t="s">
        <v>1930</v>
      </c>
      <c r="I483" t="s">
        <v>433</v>
      </c>
      <c r="J483" t="s">
        <v>953</v>
      </c>
      <c r="K483" t="s">
        <v>851</v>
      </c>
      <c r="L483">
        <v>108.7</v>
      </c>
      <c r="M483" t="s">
        <v>846</v>
      </c>
      <c r="N483" t="s">
        <v>572</v>
      </c>
      <c r="O483">
        <v>2009</v>
      </c>
      <c r="P483" t="s">
        <v>1852</v>
      </c>
      <c r="Q483" s="118">
        <v>162.84481780599816</v>
      </c>
    </row>
    <row r="484" spans="1:17">
      <c r="A484" s="116" t="s">
        <v>1719</v>
      </c>
      <c r="B484" t="s">
        <v>950</v>
      </c>
      <c r="C484" t="s">
        <v>998</v>
      </c>
      <c r="D484" t="s">
        <v>1298</v>
      </c>
      <c r="E484" t="s">
        <v>998</v>
      </c>
      <c r="F484" t="s">
        <v>1060</v>
      </c>
      <c r="G484">
        <v>2014</v>
      </c>
      <c r="H484" t="s">
        <v>1945</v>
      </c>
      <c r="I484" t="s">
        <v>524</v>
      </c>
      <c r="J484" t="s">
        <v>1231</v>
      </c>
      <c r="K484" t="s">
        <v>834</v>
      </c>
      <c r="L484">
        <v>165.42</v>
      </c>
      <c r="M484" t="s">
        <v>846</v>
      </c>
      <c r="N484" t="s">
        <v>572</v>
      </c>
      <c r="O484">
        <v>2012</v>
      </c>
      <c r="P484" t="s">
        <v>1865</v>
      </c>
      <c r="Q484" s="118">
        <v>191.88900944771729</v>
      </c>
    </row>
    <row r="485" spans="1:17">
      <c r="A485" s="115" t="s">
        <v>1720</v>
      </c>
      <c r="B485" t="s">
        <v>950</v>
      </c>
      <c r="C485" t="s">
        <v>998</v>
      </c>
      <c r="D485" t="s">
        <v>1298</v>
      </c>
      <c r="E485" t="s">
        <v>998</v>
      </c>
      <c r="F485" t="s">
        <v>1060</v>
      </c>
      <c r="G485">
        <v>2014</v>
      </c>
      <c r="H485" t="s">
        <v>1945</v>
      </c>
      <c r="I485" t="s">
        <v>524</v>
      </c>
      <c r="J485" t="s">
        <v>1230</v>
      </c>
      <c r="K485" t="s">
        <v>834</v>
      </c>
      <c r="L485">
        <v>166.22</v>
      </c>
      <c r="M485" t="s">
        <v>846</v>
      </c>
      <c r="N485" t="s">
        <v>572</v>
      </c>
      <c r="O485">
        <v>2012</v>
      </c>
      <c r="P485" t="s">
        <v>1865</v>
      </c>
      <c r="Q485" s="118">
        <v>192.81701819852233</v>
      </c>
    </row>
    <row r="486" spans="1:17">
      <c r="A486" s="115" t="s">
        <v>1472</v>
      </c>
      <c r="B486" t="s">
        <v>950</v>
      </c>
      <c r="C486" t="s">
        <v>998</v>
      </c>
      <c r="D486" t="s">
        <v>1298</v>
      </c>
      <c r="E486" t="s">
        <v>998</v>
      </c>
      <c r="F486" t="s">
        <v>754</v>
      </c>
      <c r="G486">
        <v>2002</v>
      </c>
      <c r="H486" t="s">
        <v>1943</v>
      </c>
      <c r="I486" t="s">
        <v>494</v>
      </c>
      <c r="J486" t="s">
        <v>925</v>
      </c>
      <c r="K486" t="s">
        <v>834</v>
      </c>
      <c r="L486">
        <v>100.46</v>
      </c>
      <c r="M486" t="s">
        <v>846</v>
      </c>
      <c r="N486" t="s">
        <v>572</v>
      </c>
      <c r="O486">
        <v>2001</v>
      </c>
      <c r="P486" t="s">
        <v>1903</v>
      </c>
      <c r="Q486" s="118">
        <v>209.01773079833168</v>
      </c>
    </row>
    <row r="487" spans="1:17">
      <c r="A487" s="116" t="s">
        <v>1343</v>
      </c>
      <c r="B487" t="s">
        <v>950</v>
      </c>
      <c r="C487" t="s">
        <v>950</v>
      </c>
      <c r="D487" t="s">
        <v>1296</v>
      </c>
      <c r="E487" t="s">
        <v>1296</v>
      </c>
      <c r="F487" t="s">
        <v>732</v>
      </c>
      <c r="G487">
        <v>2009</v>
      </c>
      <c r="H487" t="s">
        <v>1928</v>
      </c>
      <c r="I487" t="s">
        <v>349</v>
      </c>
      <c r="J487" t="s">
        <v>877</v>
      </c>
      <c r="K487" t="s">
        <v>834</v>
      </c>
      <c r="L487">
        <v>95.58</v>
      </c>
      <c r="M487" t="s">
        <v>846</v>
      </c>
      <c r="N487" t="s">
        <v>572</v>
      </c>
      <c r="O487">
        <v>2005</v>
      </c>
      <c r="P487" t="s">
        <v>1856</v>
      </c>
      <c r="Q487" s="118">
        <v>211.66887773965257</v>
      </c>
    </row>
    <row r="488" spans="1:17">
      <c r="A488" s="116" t="s">
        <v>1419</v>
      </c>
      <c r="B488" t="s">
        <v>950</v>
      </c>
      <c r="C488" t="s">
        <v>998</v>
      </c>
      <c r="D488" t="s">
        <v>1298</v>
      </c>
      <c r="E488" t="s">
        <v>998</v>
      </c>
      <c r="F488" t="s">
        <v>747</v>
      </c>
      <c r="G488">
        <v>2004</v>
      </c>
      <c r="H488" t="s">
        <v>1940</v>
      </c>
      <c r="I488" t="s">
        <v>494</v>
      </c>
      <c r="J488" t="s">
        <v>908</v>
      </c>
      <c r="K488" t="s">
        <v>851</v>
      </c>
      <c r="L488">
        <v>173.5</v>
      </c>
      <c r="M488" t="s">
        <v>846</v>
      </c>
      <c r="N488" t="s">
        <v>572</v>
      </c>
      <c r="O488">
        <v>2002</v>
      </c>
      <c r="P488" t="s">
        <v>1854</v>
      </c>
      <c r="Q488" s="118">
        <v>418.13467386078258</v>
      </c>
    </row>
    <row r="489" spans="1:17">
      <c r="A489" s="115" t="s">
        <v>1420</v>
      </c>
      <c r="B489" t="s">
        <v>950</v>
      </c>
      <c r="C489" t="s">
        <v>998</v>
      </c>
      <c r="D489" t="s">
        <v>1298</v>
      </c>
      <c r="E489" t="s">
        <v>998</v>
      </c>
      <c r="F489" t="s">
        <v>747</v>
      </c>
      <c r="G489">
        <v>2004</v>
      </c>
      <c r="H489" t="s">
        <v>1940</v>
      </c>
      <c r="I489" t="s">
        <v>494</v>
      </c>
      <c r="J489" t="s">
        <v>910</v>
      </c>
      <c r="K489" t="s">
        <v>851</v>
      </c>
      <c r="L489">
        <v>237.6</v>
      </c>
      <c r="M489" t="s">
        <v>846</v>
      </c>
      <c r="N489" t="s">
        <v>572</v>
      </c>
      <c r="O489">
        <v>2002</v>
      </c>
      <c r="P489" t="s">
        <v>1854</v>
      </c>
      <c r="Q489" s="118">
        <v>572.61555336784977</v>
      </c>
    </row>
    <row r="490" spans="1:17">
      <c r="A490" s="116" t="s">
        <v>1445</v>
      </c>
      <c r="B490" t="s">
        <v>950</v>
      </c>
      <c r="C490" t="s">
        <v>998</v>
      </c>
      <c r="D490" t="s">
        <v>1298</v>
      </c>
      <c r="E490" t="s">
        <v>998</v>
      </c>
      <c r="F490" t="s">
        <v>750</v>
      </c>
      <c r="G490">
        <v>2003</v>
      </c>
      <c r="H490" t="s">
        <v>1941</v>
      </c>
      <c r="I490" t="s">
        <v>37</v>
      </c>
      <c r="J490" t="s">
        <v>917</v>
      </c>
      <c r="K490" t="s">
        <v>834</v>
      </c>
      <c r="L490">
        <v>573</v>
      </c>
      <c r="M490" t="s">
        <v>846</v>
      </c>
      <c r="N490" t="s">
        <v>572</v>
      </c>
      <c r="O490">
        <v>1998</v>
      </c>
      <c r="P490" t="s">
        <v>1942</v>
      </c>
      <c r="Q490" s="118">
        <v>1198.2180575647237</v>
      </c>
    </row>
    <row r="491" spans="1:17">
      <c r="A491" s="116" t="s">
        <v>1443</v>
      </c>
      <c r="B491" t="s">
        <v>950</v>
      </c>
      <c r="C491" t="s">
        <v>998</v>
      </c>
      <c r="D491" t="s">
        <v>1298</v>
      </c>
      <c r="E491" t="s">
        <v>998</v>
      </c>
      <c r="F491" t="s">
        <v>750</v>
      </c>
      <c r="G491">
        <v>2003</v>
      </c>
      <c r="H491" t="s">
        <v>1941</v>
      </c>
      <c r="I491" t="s">
        <v>37</v>
      </c>
      <c r="J491" t="s">
        <v>915</v>
      </c>
      <c r="K491" t="s">
        <v>834</v>
      </c>
      <c r="L491">
        <v>583</v>
      </c>
      <c r="M491" t="s">
        <v>846</v>
      </c>
      <c r="N491" t="s">
        <v>572</v>
      </c>
      <c r="O491">
        <v>1998</v>
      </c>
      <c r="P491" t="s">
        <v>1942</v>
      </c>
      <c r="Q491" s="118">
        <v>1219.1293674698672</v>
      </c>
    </row>
    <row r="492" spans="1:17">
      <c r="A492" s="115" t="s">
        <v>1444</v>
      </c>
      <c r="B492" t="s">
        <v>950</v>
      </c>
      <c r="C492" t="s">
        <v>998</v>
      </c>
      <c r="D492" t="s">
        <v>1298</v>
      </c>
      <c r="E492" t="s">
        <v>998</v>
      </c>
      <c r="F492" t="s">
        <v>750</v>
      </c>
      <c r="G492">
        <v>2003</v>
      </c>
      <c r="H492" t="s">
        <v>1941</v>
      </c>
      <c r="I492" t="s">
        <v>37</v>
      </c>
      <c r="J492" t="s">
        <v>916</v>
      </c>
      <c r="K492" t="s">
        <v>834</v>
      </c>
      <c r="L492">
        <v>703</v>
      </c>
      <c r="M492" t="s">
        <v>846</v>
      </c>
      <c r="N492" t="s">
        <v>572</v>
      </c>
      <c r="O492">
        <v>1998</v>
      </c>
      <c r="P492" t="s">
        <v>1942</v>
      </c>
      <c r="Q492" s="118">
        <v>1470.0650863315893</v>
      </c>
    </row>
    <row r="493" spans="1:17">
      <c r="A493" s="115" t="s">
        <v>1448</v>
      </c>
      <c r="B493" t="s">
        <v>950</v>
      </c>
      <c r="C493" t="s">
        <v>998</v>
      </c>
      <c r="D493" t="s">
        <v>1298</v>
      </c>
      <c r="E493" t="s">
        <v>998</v>
      </c>
      <c r="F493" t="s">
        <v>750</v>
      </c>
      <c r="G493">
        <v>2003</v>
      </c>
      <c r="H493" t="s">
        <v>1941</v>
      </c>
      <c r="I493" t="s">
        <v>37</v>
      </c>
      <c r="J493" t="s">
        <v>917</v>
      </c>
      <c r="K493" t="s">
        <v>834</v>
      </c>
      <c r="L493">
        <v>1051</v>
      </c>
      <c r="M493" t="s">
        <v>846</v>
      </c>
      <c r="N493" t="s">
        <v>572</v>
      </c>
      <c r="O493">
        <v>1998</v>
      </c>
      <c r="P493" t="s">
        <v>1942</v>
      </c>
      <c r="Q493" s="118">
        <v>2197.7786710305841</v>
      </c>
    </row>
    <row r="494" spans="1:17">
      <c r="A494" s="115" t="s">
        <v>1446</v>
      </c>
      <c r="B494" t="s">
        <v>950</v>
      </c>
      <c r="C494" t="s">
        <v>998</v>
      </c>
      <c r="D494" t="s">
        <v>1298</v>
      </c>
      <c r="E494" t="s">
        <v>998</v>
      </c>
      <c r="F494" t="s">
        <v>750</v>
      </c>
      <c r="G494">
        <v>2003</v>
      </c>
      <c r="H494" t="s">
        <v>1941</v>
      </c>
      <c r="I494" t="s">
        <v>37</v>
      </c>
      <c r="J494" t="s">
        <v>915</v>
      </c>
      <c r="K494" t="s">
        <v>834</v>
      </c>
      <c r="L494">
        <v>1068</v>
      </c>
      <c r="M494" t="s">
        <v>846</v>
      </c>
      <c r="N494" t="s">
        <v>572</v>
      </c>
      <c r="O494">
        <v>1998</v>
      </c>
      <c r="P494" t="s">
        <v>1942</v>
      </c>
      <c r="Q494" s="118">
        <v>2233.3278978693284</v>
      </c>
    </row>
    <row r="495" spans="1:17">
      <c r="A495" s="116" t="s">
        <v>1447</v>
      </c>
      <c r="B495" t="s">
        <v>950</v>
      </c>
      <c r="C495" t="s">
        <v>998</v>
      </c>
      <c r="D495" t="s">
        <v>1298</v>
      </c>
      <c r="E495" t="s">
        <v>998</v>
      </c>
      <c r="F495" t="s">
        <v>750</v>
      </c>
      <c r="G495">
        <v>2003</v>
      </c>
      <c r="H495" t="s">
        <v>1941</v>
      </c>
      <c r="I495" t="s">
        <v>37</v>
      </c>
      <c r="J495" t="s">
        <v>916</v>
      </c>
      <c r="K495" t="s">
        <v>834</v>
      </c>
      <c r="L495">
        <v>1188</v>
      </c>
      <c r="M495" t="s">
        <v>846</v>
      </c>
      <c r="N495" t="s">
        <v>572</v>
      </c>
      <c r="O495">
        <v>1998</v>
      </c>
      <c r="P495" t="s">
        <v>1942</v>
      </c>
      <c r="Q495" s="118">
        <v>2484.2636167310507</v>
      </c>
    </row>
    <row r="496" spans="1:17">
      <c r="A496" s="116" t="s">
        <v>1459</v>
      </c>
      <c r="B496" t="s">
        <v>950</v>
      </c>
      <c r="C496" t="s">
        <v>998</v>
      </c>
      <c r="D496" t="s">
        <v>1296</v>
      </c>
      <c r="E496" t="s">
        <v>998</v>
      </c>
      <c r="F496" t="s">
        <v>752</v>
      </c>
      <c r="G496">
        <v>2003</v>
      </c>
      <c r="H496" t="s">
        <v>1929</v>
      </c>
      <c r="I496" t="s">
        <v>210</v>
      </c>
      <c r="J496" t="s">
        <v>921</v>
      </c>
      <c r="K496" t="s">
        <v>851</v>
      </c>
      <c r="L496">
        <v>1559.35</v>
      </c>
      <c r="M496" t="s">
        <v>846</v>
      </c>
      <c r="N496" t="s">
        <v>572</v>
      </c>
      <c r="O496">
        <v>1999</v>
      </c>
      <c r="P496" t="s">
        <v>1909</v>
      </c>
      <c r="Q496" s="118">
        <v>2933.4789639300998</v>
      </c>
    </row>
    <row r="497" spans="1:17">
      <c r="A497" s="116" t="s">
        <v>1345</v>
      </c>
      <c r="B497" t="s">
        <v>1270</v>
      </c>
      <c r="C497" t="s">
        <v>1270</v>
      </c>
      <c r="D497" t="s">
        <v>1311</v>
      </c>
      <c r="E497" t="s">
        <v>1311</v>
      </c>
      <c r="F497" t="s">
        <v>733</v>
      </c>
      <c r="G497">
        <v>2009</v>
      </c>
      <c r="H497" t="s">
        <v>1881</v>
      </c>
      <c r="I497" t="s">
        <v>545</v>
      </c>
      <c r="J497" t="s">
        <v>1271</v>
      </c>
      <c r="K497" t="s">
        <v>851</v>
      </c>
      <c r="L497">
        <v>14439</v>
      </c>
      <c r="M497" t="s">
        <v>1272</v>
      </c>
      <c r="N497" t="s">
        <v>572</v>
      </c>
      <c r="O497">
        <v>2006</v>
      </c>
      <c r="P497" t="s">
        <v>1850</v>
      </c>
      <c r="Q497" s="118">
        <v>21429.057134813535</v>
      </c>
    </row>
    <row r="498" spans="1:17">
      <c r="A498" s="115" t="s">
        <v>1346</v>
      </c>
      <c r="B498" t="s">
        <v>1270</v>
      </c>
      <c r="C498" t="s">
        <v>998</v>
      </c>
      <c r="D498" t="s">
        <v>1311</v>
      </c>
      <c r="E498" t="s">
        <v>998</v>
      </c>
      <c r="F498" t="s">
        <v>733</v>
      </c>
      <c r="G498">
        <v>2009</v>
      </c>
      <c r="H498" t="s">
        <v>1881</v>
      </c>
      <c r="I498" t="s">
        <v>349</v>
      </c>
      <c r="J498" t="s">
        <v>879</v>
      </c>
      <c r="K498" t="s">
        <v>851</v>
      </c>
      <c r="L498">
        <v>15512</v>
      </c>
      <c r="M498" t="s">
        <v>1272</v>
      </c>
      <c r="N498" t="s">
        <v>572</v>
      </c>
      <c r="O498">
        <v>2006</v>
      </c>
      <c r="P498" t="s">
        <v>1850</v>
      </c>
      <c r="Q498" s="118">
        <v>29717.629068826955</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0"/>
  <sheetViews>
    <sheetView zoomScale="80" zoomScaleNormal="80" zoomScalePageLayoutView="80" workbookViewId="0">
      <selection activeCell="F23" sqref="F23"/>
    </sheetView>
  </sheetViews>
  <sheetFormatPr baseColWidth="10" defaultColWidth="8.83203125" defaultRowHeight="14" x14ac:dyDescent="0"/>
  <cols>
    <col min="1" max="1" width="60.5" bestFit="1" customWidth="1"/>
    <col min="2" max="2" width="27.83203125" bestFit="1" customWidth="1"/>
    <col min="3" max="3" width="23.6640625" bestFit="1" customWidth="1"/>
    <col min="4" max="4" width="24.33203125" bestFit="1" customWidth="1"/>
  </cols>
  <sheetData>
    <row r="3" spans="1:4">
      <c r="A3" s="99" t="s">
        <v>1260</v>
      </c>
      <c r="B3" s="42" t="s">
        <v>1826</v>
      </c>
      <c r="C3" s="42" t="s">
        <v>1827</v>
      </c>
      <c r="D3" s="42" t="s">
        <v>1828</v>
      </c>
    </row>
    <row r="4" spans="1:4">
      <c r="A4" s="98" t="s">
        <v>950</v>
      </c>
      <c r="B4" s="42">
        <v>55.766676644879944</v>
      </c>
      <c r="C4" s="42">
        <v>6.2673599999999996E-2</v>
      </c>
      <c r="D4" s="42">
        <v>572.61555336784977</v>
      </c>
    </row>
    <row r="5" spans="1:4">
      <c r="A5" s="114" t="s">
        <v>1296</v>
      </c>
      <c r="B5" s="42">
        <v>97.702185360114413</v>
      </c>
      <c r="C5" s="42">
        <v>24.10007625115307</v>
      </c>
      <c r="D5" s="42">
        <v>572.61555336784977</v>
      </c>
    </row>
    <row r="6" spans="1:4">
      <c r="A6" s="117" t="s">
        <v>846</v>
      </c>
      <c r="B6" s="42">
        <v>97.702185360114413</v>
      </c>
      <c r="C6" s="42">
        <v>24.10007625115307</v>
      </c>
      <c r="D6" s="42">
        <v>572.61555336784977</v>
      </c>
    </row>
    <row r="7" spans="1:4">
      <c r="A7" s="114" t="s">
        <v>1298</v>
      </c>
      <c r="B7" s="42">
        <v>13.272027813442358</v>
      </c>
      <c r="C7" s="42">
        <v>6.2673599999999996E-2</v>
      </c>
      <c r="D7" s="42">
        <v>209.01773079833168</v>
      </c>
    </row>
    <row r="8" spans="1:4">
      <c r="A8" s="117" t="s">
        <v>846</v>
      </c>
      <c r="B8" s="42">
        <v>13.272027813442358</v>
      </c>
      <c r="C8" s="42">
        <v>6.2673599999999996E-2</v>
      </c>
      <c r="D8" s="42">
        <v>209.01773079833168</v>
      </c>
    </row>
    <row r="9" spans="1:4">
      <c r="A9" s="98" t="s">
        <v>832</v>
      </c>
      <c r="B9" s="42">
        <v>8.198576322445021</v>
      </c>
      <c r="C9" s="42">
        <v>0.57847806874354013</v>
      </c>
      <c r="D9" s="42">
        <v>38.910591732433723</v>
      </c>
    </row>
    <row r="10" spans="1:4">
      <c r="A10" s="114" t="s">
        <v>867</v>
      </c>
      <c r="B10" s="42">
        <v>10.953060361967967</v>
      </c>
      <c r="C10" s="42">
        <v>0.57847806874354013</v>
      </c>
      <c r="D10" s="42">
        <v>38.910591732433723</v>
      </c>
    </row>
    <row r="11" spans="1:4">
      <c r="A11" s="117" t="s">
        <v>848</v>
      </c>
      <c r="B11" s="42">
        <v>10.953060361967967</v>
      </c>
      <c r="C11" s="42">
        <v>0.57847806874354013</v>
      </c>
      <c r="D11" s="42">
        <v>38.910591732433723</v>
      </c>
    </row>
    <row r="12" spans="1:4">
      <c r="A12" s="114" t="s">
        <v>868</v>
      </c>
      <c r="B12" s="42">
        <v>7.3437364481103122</v>
      </c>
      <c r="C12" s="42">
        <v>0.6216761999999999</v>
      </c>
      <c r="D12" s="42">
        <v>18.643911782845958</v>
      </c>
    </row>
    <row r="13" spans="1:4">
      <c r="A13" s="117" t="s">
        <v>848</v>
      </c>
      <c r="B13" s="42">
        <v>7.3437364481103122</v>
      </c>
      <c r="C13" s="42">
        <v>0.6216761999999999</v>
      </c>
      <c r="D13" s="42">
        <v>18.643911782845958</v>
      </c>
    </row>
    <row r="14" spans="1:4">
      <c r="A14" s="98" t="s">
        <v>1264</v>
      </c>
      <c r="B14" s="42">
        <v>7.2268571826761807</v>
      </c>
      <c r="C14" s="42">
        <v>0.84110416980195279</v>
      </c>
      <c r="D14" s="42">
        <v>31.847859010362075</v>
      </c>
    </row>
    <row r="15" spans="1:4">
      <c r="A15" s="114" t="s">
        <v>867</v>
      </c>
      <c r="B15" s="42">
        <v>7.8020594887770773</v>
      </c>
      <c r="C15" s="42">
        <v>1.4312703682850278</v>
      </c>
      <c r="D15" s="42">
        <v>18.261408986936008</v>
      </c>
    </row>
    <row r="16" spans="1:4">
      <c r="A16" s="117" t="s">
        <v>848</v>
      </c>
      <c r="B16" s="42">
        <v>7.8020594887770773</v>
      </c>
      <c r="C16" s="42">
        <v>1.4312703682850278</v>
      </c>
      <c r="D16" s="42">
        <v>18.261408986936008</v>
      </c>
    </row>
    <row r="17" spans="1:4">
      <c r="A17" s="114" t="s">
        <v>1283</v>
      </c>
      <c r="B17" s="42">
        <v>6.4786912063089757</v>
      </c>
      <c r="C17" s="42">
        <v>0.84110416980195279</v>
      </c>
      <c r="D17" s="42">
        <v>29.488758342927841</v>
      </c>
    </row>
    <row r="18" spans="1:4">
      <c r="A18" s="117" t="s">
        <v>848</v>
      </c>
      <c r="B18" s="42">
        <v>6.4786912063089757</v>
      </c>
      <c r="C18" s="42">
        <v>0.84110416980195279</v>
      </c>
      <c r="D18" s="42">
        <v>29.488758342927841</v>
      </c>
    </row>
    <row r="19" spans="1:4">
      <c r="A19" s="114" t="s">
        <v>868</v>
      </c>
      <c r="B19" s="42">
        <v>7.5346402932094501</v>
      </c>
      <c r="C19" s="42">
        <v>1.0798986988675108</v>
      </c>
      <c r="D19" s="42">
        <v>31.847859010362075</v>
      </c>
    </row>
    <row r="20" spans="1:4">
      <c r="A20" s="117" t="s">
        <v>848</v>
      </c>
      <c r="B20" s="42">
        <v>7.5346402932094501</v>
      </c>
      <c r="C20" s="42">
        <v>1.0798986988675108</v>
      </c>
      <c r="D20" s="42">
        <v>31.847859010362075</v>
      </c>
    </row>
    <row r="21" spans="1:4">
      <c r="A21" s="98" t="s">
        <v>1270</v>
      </c>
      <c r="B21" s="42">
        <v>6410.7857731115437</v>
      </c>
      <c r="C21" s="42">
        <v>3.6459434305549286E-2</v>
      </c>
      <c r="D21" s="42">
        <v>29717.629068826955</v>
      </c>
    </row>
    <row r="22" spans="1:4">
      <c r="A22" s="114" t="s">
        <v>1311</v>
      </c>
      <c r="B22" s="42">
        <v>25573.343101820246</v>
      </c>
      <c r="C22" s="42">
        <v>21429.057134813535</v>
      </c>
      <c r="D22" s="42">
        <v>29717.629068826955</v>
      </c>
    </row>
    <row r="23" spans="1:4">
      <c r="A23" s="117" t="s">
        <v>1272</v>
      </c>
      <c r="B23" s="42">
        <v>25573.343101820246</v>
      </c>
      <c r="C23" s="42">
        <v>21429.057134813535</v>
      </c>
      <c r="D23" s="42">
        <v>29717.629068826955</v>
      </c>
    </row>
    <row r="24" spans="1:4">
      <c r="A24" s="114" t="s">
        <v>1312</v>
      </c>
      <c r="B24" s="42">
        <v>23.266663541975959</v>
      </c>
      <c r="C24" s="42">
        <v>3.6459434305549286E-2</v>
      </c>
      <c r="D24" s="42">
        <v>137.67457828265506</v>
      </c>
    </row>
    <row r="25" spans="1:4">
      <c r="A25" s="117" t="s">
        <v>848</v>
      </c>
      <c r="B25" s="42">
        <v>0.36054329479932073</v>
      </c>
      <c r="C25" s="42">
        <v>3.6459434305549286E-2</v>
      </c>
      <c r="D25" s="42">
        <v>0.60765723842582142</v>
      </c>
    </row>
    <row r="26" spans="1:4">
      <c r="A26" s="117" t="s">
        <v>1310</v>
      </c>
      <c r="B26" s="42">
        <v>137.67457828265506</v>
      </c>
      <c r="C26" s="42">
        <v>137.67457828265506</v>
      </c>
      <c r="D26" s="42">
        <v>137.67457828265506</v>
      </c>
    </row>
    <row r="27" spans="1:4">
      <c r="A27" s="117" t="s">
        <v>1299</v>
      </c>
      <c r="B27" s="42">
        <v>0.42188654240136647</v>
      </c>
      <c r="C27" s="42">
        <v>0.22716967667765889</v>
      </c>
      <c r="D27" s="42">
        <v>0.61660340812507408</v>
      </c>
    </row>
    <row r="28" spans="1:4">
      <c r="A28" s="98" t="s">
        <v>850</v>
      </c>
      <c r="B28" s="42">
        <v>4.4689529287310723</v>
      </c>
      <c r="C28" s="42">
        <v>0.10909642498460952</v>
      </c>
      <c r="D28" s="42">
        <v>15.90683695224376</v>
      </c>
    </row>
    <row r="29" spans="1:4">
      <c r="A29" s="114" t="s">
        <v>1309</v>
      </c>
      <c r="B29" s="42">
        <v>5.2592305425305153</v>
      </c>
      <c r="C29" s="42">
        <v>0.57234026971192753</v>
      </c>
      <c r="D29" s="42">
        <v>15.90683695224376</v>
      </c>
    </row>
    <row r="30" spans="1:4">
      <c r="A30" s="117" t="s">
        <v>843</v>
      </c>
      <c r="B30" s="42">
        <v>9.0809145819322605</v>
      </c>
      <c r="C30" s="42">
        <v>4.5171545097649615</v>
      </c>
      <c r="D30" s="42">
        <v>14.15375079726355</v>
      </c>
    </row>
    <row r="31" spans="1:4">
      <c r="A31" s="117" t="s">
        <v>842</v>
      </c>
      <c r="B31" s="42">
        <v>5.704181670933635</v>
      </c>
      <c r="C31" s="42">
        <v>2.000454140038769</v>
      </c>
      <c r="D31" s="42">
        <v>15.90683695224376</v>
      </c>
    </row>
    <row r="32" spans="1:4">
      <c r="A32" s="117" t="s">
        <v>1294</v>
      </c>
      <c r="B32" s="42">
        <v>2.0161986773942902</v>
      </c>
      <c r="C32" s="42">
        <v>1.0666341390085921</v>
      </c>
      <c r="D32" s="42">
        <v>3.0091223271218004</v>
      </c>
    </row>
    <row r="33" spans="1:4">
      <c r="A33" s="117" t="s">
        <v>1295</v>
      </c>
      <c r="B33" s="42">
        <v>0.76745627075008449</v>
      </c>
      <c r="C33" s="42">
        <v>0.57234026971192753</v>
      </c>
      <c r="D33" s="42">
        <v>0.93655680498315408</v>
      </c>
    </row>
    <row r="34" spans="1:4">
      <c r="A34" s="114" t="s">
        <v>1313</v>
      </c>
      <c r="B34" s="42">
        <v>1.5359701517209496</v>
      </c>
      <c r="C34" s="42">
        <v>0.10909642498460952</v>
      </c>
      <c r="D34" s="42">
        <v>6.3350102802080031</v>
      </c>
    </row>
    <row r="35" spans="1:4">
      <c r="A35" s="117" t="s">
        <v>842</v>
      </c>
      <c r="B35" s="42">
        <v>1.5359701517209496</v>
      </c>
      <c r="C35" s="42">
        <v>0.10909642498460952</v>
      </c>
      <c r="D35" s="42">
        <v>6.3350102802080031</v>
      </c>
    </row>
    <row r="36" spans="1:4">
      <c r="A36" s="114" t="s">
        <v>1314</v>
      </c>
      <c r="B36" s="42">
        <v>4.3030418900491432</v>
      </c>
      <c r="C36" s="42">
        <v>0.62690122100331147</v>
      </c>
      <c r="D36" s="42">
        <v>7.7494753499534035</v>
      </c>
    </row>
    <row r="37" spans="1:4">
      <c r="A37" s="117" t="s">
        <v>843</v>
      </c>
      <c r="B37" s="42">
        <v>2.558554648316727</v>
      </c>
      <c r="C37" s="42">
        <v>1.236243530379336</v>
      </c>
      <c r="D37" s="42">
        <v>3.8808657662541179</v>
      </c>
    </row>
    <row r="38" spans="1:4">
      <c r="A38" s="117" t="s">
        <v>842</v>
      </c>
      <c r="B38" s="42">
        <v>4.6907057215452364</v>
      </c>
      <c r="C38" s="42">
        <v>0.62690122100331147</v>
      </c>
      <c r="D38" s="42">
        <v>7.7494753499534035</v>
      </c>
    </row>
    <row r="39" spans="1:4">
      <c r="A39" s="98" t="s">
        <v>1829</v>
      </c>
      <c r="B39" s="42">
        <v>6.2390513927164726</v>
      </c>
      <c r="C39" s="42">
        <v>0.3757765205267698</v>
      </c>
      <c r="D39" s="42">
        <v>45.581889254311243</v>
      </c>
    </row>
    <row r="40" spans="1:4">
      <c r="A40" s="114" t="s">
        <v>880</v>
      </c>
      <c r="B40" s="42">
        <v>6.5721729034407961</v>
      </c>
      <c r="C40" s="42">
        <v>0.79846228971512589</v>
      </c>
      <c r="D40" s="42">
        <v>22.02215525408473</v>
      </c>
    </row>
    <row r="41" spans="1:4">
      <c r="A41" s="117" t="s">
        <v>841</v>
      </c>
      <c r="B41" s="42">
        <v>12.879463163483146</v>
      </c>
      <c r="C41" s="42">
        <v>3.7367710728815644</v>
      </c>
      <c r="D41" s="42">
        <v>22.02215525408473</v>
      </c>
    </row>
    <row r="42" spans="1:4">
      <c r="A42" s="117" t="s">
        <v>840</v>
      </c>
      <c r="B42" s="42">
        <v>5.1705528456536065</v>
      </c>
      <c r="C42" s="42">
        <v>0.79846228971512589</v>
      </c>
      <c r="D42" s="42">
        <v>9.8129375324591894</v>
      </c>
    </row>
    <row r="43" spans="1:4">
      <c r="A43" s="114" t="s">
        <v>863</v>
      </c>
      <c r="B43" s="42">
        <v>6.8955142327927943</v>
      </c>
      <c r="C43" s="42">
        <v>0.3757765205267698</v>
      </c>
      <c r="D43" s="42">
        <v>45.581889254311243</v>
      </c>
    </row>
    <row r="44" spans="1:4">
      <c r="A44" s="117" t="s">
        <v>837</v>
      </c>
      <c r="B44" s="42">
        <v>7.228337583623369</v>
      </c>
      <c r="C44" s="42">
        <v>0.3757765205267698</v>
      </c>
      <c r="D44" s="42">
        <v>45.581889254311243</v>
      </c>
    </row>
    <row r="45" spans="1:4">
      <c r="A45" s="117" t="s">
        <v>840</v>
      </c>
      <c r="B45" s="42">
        <v>6.6411452988509012</v>
      </c>
      <c r="C45" s="42">
        <v>2.6759195404413472</v>
      </c>
      <c r="D45" s="42">
        <v>19.938708833326633</v>
      </c>
    </row>
    <row r="46" spans="1:4">
      <c r="A46" s="117" t="s">
        <v>839</v>
      </c>
      <c r="B46" s="42">
        <v>5.1003454855815802</v>
      </c>
      <c r="C46" s="42">
        <v>1.2494175116576536</v>
      </c>
      <c r="D46" s="42">
        <v>9.6848085342403767</v>
      </c>
    </row>
    <row r="47" spans="1:4">
      <c r="A47" s="114" t="s">
        <v>1016</v>
      </c>
      <c r="B47" s="42">
        <v>3.6791950013146972</v>
      </c>
      <c r="C47" s="42">
        <v>1.3793639072689148</v>
      </c>
      <c r="D47" s="42">
        <v>23.129919083591012</v>
      </c>
    </row>
    <row r="48" spans="1:4">
      <c r="A48" s="117" t="s">
        <v>849</v>
      </c>
      <c r="B48" s="42">
        <v>9.0473594658799943</v>
      </c>
      <c r="C48" s="42">
        <v>1.8656103191943081</v>
      </c>
      <c r="D48" s="42">
        <v>23.129919083591012</v>
      </c>
    </row>
    <row r="49" spans="1:4">
      <c r="A49" s="117" t="s">
        <v>840</v>
      </c>
      <c r="B49" s="42">
        <v>2.9634397393726579</v>
      </c>
      <c r="C49" s="42">
        <v>1.3793639072689148</v>
      </c>
      <c r="D49" s="42">
        <v>5.3258773086216431</v>
      </c>
    </row>
    <row r="50" spans="1:4">
      <c r="A50" s="98" t="s">
        <v>1261</v>
      </c>
      <c r="B50" s="42">
        <v>125.93226182770789</v>
      </c>
      <c r="C50" s="42">
        <v>3.6459434305549286E-2</v>
      </c>
      <c r="D50" s="42">
        <v>29717.629068826955</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2"/>
  <sheetViews>
    <sheetView zoomScale="80" zoomScaleNormal="80" zoomScalePageLayoutView="80" workbookViewId="0">
      <selection activeCell="D92" sqref="A3:D92"/>
    </sheetView>
  </sheetViews>
  <sheetFormatPr baseColWidth="10" defaultColWidth="8.83203125" defaultRowHeight="14" x14ac:dyDescent="0"/>
  <cols>
    <col min="1" max="1" width="62.6640625" customWidth="1"/>
    <col min="2" max="2" width="27.83203125" bestFit="1" customWidth="1"/>
    <col min="3" max="3" width="23.6640625" bestFit="1" customWidth="1"/>
    <col min="4" max="4" width="24.33203125" bestFit="1" customWidth="1"/>
    <col min="5" max="5" width="12" bestFit="1" customWidth="1"/>
  </cols>
  <sheetData>
    <row r="3" spans="1:4">
      <c r="A3" s="99" t="s">
        <v>1260</v>
      </c>
      <c r="B3" s="42" t="s">
        <v>1826</v>
      </c>
      <c r="C3" s="42" t="s">
        <v>1827</v>
      </c>
      <c r="D3" s="42" t="s">
        <v>1828</v>
      </c>
    </row>
    <row r="4" spans="1:4">
      <c r="A4" s="98" t="s">
        <v>950</v>
      </c>
      <c r="B4" s="42">
        <v>59.464614027410946</v>
      </c>
      <c r="C4" s="42">
        <v>0.40245364376553011</v>
      </c>
      <c r="D4" s="42">
        <v>572.61555336784977</v>
      </c>
    </row>
    <row r="5" spans="1:4">
      <c r="A5" s="114" t="s">
        <v>1296</v>
      </c>
      <c r="B5" s="42">
        <v>112.48569953423564</v>
      </c>
      <c r="C5" s="42">
        <v>30.299611234842533</v>
      </c>
      <c r="D5" s="42">
        <v>572.61555336784977</v>
      </c>
    </row>
    <row r="6" spans="1:4">
      <c r="A6" s="117" t="s">
        <v>1951</v>
      </c>
      <c r="B6" s="42"/>
      <c r="C6" s="42"/>
      <c r="D6" s="42"/>
    </row>
    <row r="7" spans="1:4">
      <c r="A7" s="119" t="s">
        <v>1948</v>
      </c>
      <c r="B7" s="42">
        <v>192.99739093653423</v>
      </c>
      <c r="C7" s="42">
        <v>30.601522575996015</v>
      </c>
      <c r="D7" s="42">
        <v>374.07585946278698</v>
      </c>
    </row>
    <row r="8" spans="1:4">
      <c r="A8" s="119" t="s">
        <v>1949</v>
      </c>
      <c r="B8" s="42">
        <v>66.613270823528808</v>
      </c>
      <c r="C8" s="42">
        <v>30.299611234842533</v>
      </c>
      <c r="D8" s="42">
        <v>133.69289450247521</v>
      </c>
    </row>
    <row r="9" spans="1:4">
      <c r="A9" s="119" t="s">
        <v>1950</v>
      </c>
      <c r="B9" s="42">
        <v>495.37511361431621</v>
      </c>
      <c r="C9" s="42">
        <v>418.13467386078258</v>
      </c>
      <c r="D9" s="42">
        <v>572.61555336784977</v>
      </c>
    </row>
    <row r="10" spans="1:4">
      <c r="A10" s="114" t="s">
        <v>1298</v>
      </c>
      <c r="B10" s="42">
        <v>16.164060863504137</v>
      </c>
      <c r="C10" s="42">
        <v>0.40245364376553011</v>
      </c>
      <c r="D10" s="42">
        <v>209.01773079833168</v>
      </c>
    </row>
    <row r="11" spans="1:4">
      <c r="A11" s="117" t="s">
        <v>1951</v>
      </c>
      <c r="B11" s="42"/>
      <c r="C11" s="42"/>
      <c r="D11" s="42"/>
    </row>
    <row r="12" spans="1:4">
      <c r="A12" s="119" t="s">
        <v>1948</v>
      </c>
      <c r="B12" s="42">
        <v>4.9256522762301724</v>
      </c>
      <c r="C12" s="42">
        <v>0.40245364376553011</v>
      </c>
      <c r="D12" s="42">
        <v>33.389648657845896</v>
      </c>
    </row>
    <row r="13" spans="1:4">
      <c r="A13" s="119" t="s">
        <v>1949</v>
      </c>
      <c r="B13" s="42">
        <v>22.57856901578338</v>
      </c>
      <c r="C13" s="42">
        <v>6.3126313720631009</v>
      </c>
      <c r="D13" s="42">
        <v>76.097365117887591</v>
      </c>
    </row>
    <row r="14" spans="1:4">
      <c r="A14" s="119" t="s">
        <v>1950</v>
      </c>
      <c r="B14" s="42">
        <v>70.235293510161284</v>
      </c>
      <c r="C14" s="42">
        <v>18.123185864167635</v>
      </c>
      <c r="D14" s="42">
        <v>209.01773079833168</v>
      </c>
    </row>
    <row r="15" spans="1:4">
      <c r="A15" s="98" t="s">
        <v>832</v>
      </c>
      <c r="B15" s="42">
        <v>10.513231529222177</v>
      </c>
      <c r="C15" s="42">
        <v>0.57847806874354013</v>
      </c>
      <c r="D15" s="42">
        <v>38.910591732433723</v>
      </c>
    </row>
    <row r="16" spans="1:4">
      <c r="A16" s="114" t="s">
        <v>867</v>
      </c>
      <c r="B16" s="42">
        <v>10.953060361967969</v>
      </c>
      <c r="C16" s="42">
        <v>0.57847806874354013</v>
      </c>
      <c r="D16" s="42">
        <v>38.910591732433723</v>
      </c>
    </row>
    <row r="17" spans="1:4">
      <c r="A17" s="117" t="s">
        <v>1952</v>
      </c>
      <c r="B17" s="42"/>
      <c r="C17" s="42"/>
      <c r="D17" s="42"/>
    </row>
    <row r="18" spans="1:4">
      <c r="A18" s="119" t="s">
        <v>1948</v>
      </c>
      <c r="B18" s="42">
        <v>2.0855653937867551</v>
      </c>
      <c r="C18" s="42">
        <v>2.0855653937867551</v>
      </c>
      <c r="D18" s="42">
        <v>2.0855653937867551</v>
      </c>
    </row>
    <row r="19" spans="1:4">
      <c r="A19" s="119" t="s">
        <v>1949</v>
      </c>
      <c r="B19" s="42">
        <v>6.6634928951162333</v>
      </c>
      <c r="C19" s="42">
        <v>0.57847806874354013</v>
      </c>
      <c r="D19" s="42">
        <v>15.93016528647609</v>
      </c>
    </row>
    <row r="20" spans="1:4">
      <c r="A20" s="119" t="s">
        <v>1950</v>
      </c>
      <c r="B20" s="42">
        <v>21.058171129447931</v>
      </c>
      <c r="C20" s="42">
        <v>10.684029433358043</v>
      </c>
      <c r="D20" s="42">
        <v>38.910591732433723</v>
      </c>
    </row>
    <row r="21" spans="1:4">
      <c r="A21" s="114" t="s">
        <v>868</v>
      </c>
      <c r="B21" s="42">
        <v>10.183359904662831</v>
      </c>
      <c r="C21" s="42">
        <v>1.7584178810358913</v>
      </c>
      <c r="D21" s="42">
        <v>17.365672669872708</v>
      </c>
    </row>
    <row r="22" spans="1:4">
      <c r="A22" s="117" t="s">
        <v>1952</v>
      </c>
      <c r="B22" s="42"/>
      <c r="C22" s="42"/>
      <c r="D22" s="42"/>
    </row>
    <row r="23" spans="1:4">
      <c r="A23" s="119" t="s">
        <v>1948</v>
      </c>
      <c r="B23" s="42">
        <v>6.0719808815967919</v>
      </c>
      <c r="C23" s="42">
        <v>1.7584178810358913</v>
      </c>
      <c r="D23" s="42">
        <v>8.0332286919893594</v>
      </c>
    </row>
    <row r="24" spans="1:4">
      <c r="A24" s="119" t="s">
        <v>1949</v>
      </c>
      <c r="B24" s="42">
        <v>8.5113990728060074</v>
      </c>
      <c r="C24" s="42">
        <v>7.892093652144009</v>
      </c>
      <c r="D24" s="42">
        <v>9.1307044934680039</v>
      </c>
    </row>
    <row r="25" spans="1:4">
      <c r="A25" s="119" t="s">
        <v>1950</v>
      </c>
      <c r="B25" s="42">
        <v>13.48159953065913</v>
      </c>
      <c r="C25" s="42">
        <v>8.0877630762091819</v>
      </c>
      <c r="D25" s="42">
        <v>17.365672669872708</v>
      </c>
    </row>
    <row r="26" spans="1:4">
      <c r="A26" s="98" t="s">
        <v>1264</v>
      </c>
      <c r="B26" s="42">
        <v>7.2268571826761807</v>
      </c>
      <c r="C26" s="42">
        <v>0.84110416980195279</v>
      </c>
      <c r="D26" s="42">
        <v>31.847859010362075</v>
      </c>
    </row>
    <row r="27" spans="1:4">
      <c r="A27" s="114" t="s">
        <v>867</v>
      </c>
      <c r="B27" s="42">
        <v>7.8020594887770773</v>
      </c>
      <c r="C27" s="42">
        <v>1.4312703682850278</v>
      </c>
      <c r="D27" s="42">
        <v>18.261408986936008</v>
      </c>
    </row>
    <row r="28" spans="1:4">
      <c r="A28" s="117" t="s">
        <v>1952</v>
      </c>
      <c r="B28" s="42"/>
      <c r="C28" s="42"/>
      <c r="D28" s="42"/>
    </row>
    <row r="29" spans="1:4">
      <c r="A29" s="119" t="s">
        <v>1948</v>
      </c>
      <c r="B29" s="42">
        <v>4.9932892286486092</v>
      </c>
      <c r="C29" s="42">
        <v>1.4312703682850278</v>
      </c>
      <c r="D29" s="42">
        <v>9.0647123324718439</v>
      </c>
    </row>
    <row r="30" spans="1:4">
      <c r="A30" s="119" t="s">
        <v>1949</v>
      </c>
      <c r="B30" s="42">
        <v>8.8275720367695509</v>
      </c>
      <c r="C30" s="42">
        <v>4.7208983264109019</v>
      </c>
      <c r="D30" s="42">
        <v>18.261408986936008</v>
      </c>
    </row>
    <row r="31" spans="1:4">
      <c r="A31" s="119" t="s">
        <v>1950</v>
      </c>
      <c r="B31" s="42">
        <v>18.233838377744089</v>
      </c>
      <c r="C31" s="42">
        <v>18.233838377744089</v>
      </c>
      <c r="D31" s="42">
        <v>18.233838377744089</v>
      </c>
    </row>
    <row r="32" spans="1:4">
      <c r="A32" s="114" t="s">
        <v>1283</v>
      </c>
      <c r="B32" s="42">
        <v>6.4786912063089748</v>
      </c>
      <c r="C32" s="42">
        <v>0.84110416980195279</v>
      </c>
      <c r="D32" s="42">
        <v>29.488758342927841</v>
      </c>
    </row>
    <row r="33" spans="1:4">
      <c r="A33" s="117" t="s">
        <v>1952</v>
      </c>
      <c r="B33" s="42"/>
      <c r="C33" s="42"/>
      <c r="D33" s="42"/>
    </row>
    <row r="34" spans="1:4">
      <c r="A34" s="119" t="s">
        <v>1948</v>
      </c>
      <c r="B34" s="42">
        <v>4.0020877350346078</v>
      </c>
      <c r="C34" s="42">
        <v>0.84110416980195279</v>
      </c>
      <c r="D34" s="42">
        <v>18.222564157608833</v>
      </c>
    </row>
    <row r="35" spans="1:4">
      <c r="A35" s="119" t="s">
        <v>1949</v>
      </c>
      <c r="B35" s="42">
        <v>8.3475484386116019</v>
      </c>
      <c r="C35" s="42">
        <v>1.5923929505181038</v>
      </c>
      <c r="D35" s="42">
        <v>29.488758342927841</v>
      </c>
    </row>
    <row r="36" spans="1:4">
      <c r="A36" s="119" t="s">
        <v>1950</v>
      </c>
      <c r="B36" s="42">
        <v>13.771646073969862</v>
      </c>
      <c r="C36" s="42">
        <v>13.771646073969862</v>
      </c>
      <c r="D36" s="42">
        <v>13.771646073969862</v>
      </c>
    </row>
    <row r="37" spans="1:4">
      <c r="A37" s="114" t="s">
        <v>868</v>
      </c>
      <c r="B37" s="42">
        <v>7.5346402932094501</v>
      </c>
      <c r="C37" s="42">
        <v>1.0798986988675108</v>
      </c>
      <c r="D37" s="42">
        <v>31.847859010362075</v>
      </c>
    </row>
    <row r="38" spans="1:4">
      <c r="A38" s="117" t="s">
        <v>1952</v>
      </c>
      <c r="B38" s="42"/>
      <c r="C38" s="42"/>
      <c r="D38" s="42"/>
    </row>
    <row r="39" spans="1:4">
      <c r="A39" s="119" t="s">
        <v>1948</v>
      </c>
      <c r="B39" s="42">
        <v>3.7037359901823796</v>
      </c>
      <c r="C39" s="42">
        <v>1.0798986988675108</v>
      </c>
      <c r="D39" s="42">
        <v>8.3013681360531617</v>
      </c>
    </row>
    <row r="40" spans="1:4">
      <c r="A40" s="119" t="s">
        <v>1949</v>
      </c>
      <c r="B40" s="42">
        <v>12.405743380679954</v>
      </c>
      <c r="C40" s="42">
        <v>5.4595711590240565</v>
      </c>
      <c r="D40" s="42">
        <v>31.847859010362075</v>
      </c>
    </row>
    <row r="41" spans="1:4">
      <c r="A41" s="119" t="s">
        <v>1950</v>
      </c>
      <c r="B41" s="42">
        <v>11.898275558509095</v>
      </c>
      <c r="C41" s="42">
        <v>11.275023944318407</v>
      </c>
      <c r="D41" s="42">
        <v>12.603331771806754</v>
      </c>
    </row>
    <row r="42" spans="1:4">
      <c r="A42" s="98" t="s">
        <v>1270</v>
      </c>
      <c r="B42" s="42">
        <v>23.266663541975959</v>
      </c>
      <c r="C42" s="42">
        <v>3.6459434305549286E-2</v>
      </c>
      <c r="D42" s="42">
        <v>137.67457828265506</v>
      </c>
    </row>
    <row r="43" spans="1:4">
      <c r="A43" s="114" t="s">
        <v>1312</v>
      </c>
      <c r="B43" s="42">
        <v>23.266663541975959</v>
      </c>
      <c r="C43" s="42">
        <v>3.6459434305549286E-2</v>
      </c>
      <c r="D43" s="42">
        <v>137.67457828265506</v>
      </c>
    </row>
    <row r="44" spans="1:4">
      <c r="A44" s="117" t="s">
        <v>1953</v>
      </c>
      <c r="B44" s="42"/>
      <c r="C44" s="42"/>
      <c r="D44" s="42"/>
    </row>
    <row r="45" spans="1:4">
      <c r="A45" s="119" t="s">
        <v>1948</v>
      </c>
      <c r="B45" s="42">
        <v>0.42188654240136647</v>
      </c>
      <c r="C45" s="42">
        <v>0.22716967667765889</v>
      </c>
      <c r="D45" s="42">
        <v>0.61660340812507408</v>
      </c>
    </row>
    <row r="46" spans="1:4">
      <c r="A46" s="117" t="s">
        <v>1952</v>
      </c>
      <c r="B46" s="42"/>
      <c r="C46" s="42"/>
      <c r="D46" s="42"/>
    </row>
    <row r="47" spans="1:4">
      <c r="A47" s="119" t="s">
        <v>1948</v>
      </c>
      <c r="B47" s="42">
        <v>0.36054329479932073</v>
      </c>
      <c r="C47" s="42">
        <v>3.6459434305549286E-2</v>
      </c>
      <c r="D47" s="42">
        <v>0.60765723842582142</v>
      </c>
    </row>
    <row r="48" spans="1:4">
      <c r="A48" s="117" t="s">
        <v>1954</v>
      </c>
      <c r="B48" s="42"/>
      <c r="C48" s="42"/>
      <c r="D48" s="42"/>
    </row>
    <row r="49" spans="1:4">
      <c r="A49" s="119" t="s">
        <v>1948</v>
      </c>
      <c r="B49" s="42">
        <v>137.67457828265506</v>
      </c>
      <c r="C49" s="42">
        <v>137.67457828265506</v>
      </c>
      <c r="D49" s="42">
        <v>137.67457828265506</v>
      </c>
    </row>
    <row r="50" spans="1:4">
      <c r="A50" s="98" t="s">
        <v>850</v>
      </c>
      <c r="B50" s="42">
        <v>4.7602569043398679</v>
      </c>
      <c r="C50" s="42">
        <v>0.26571510196233877</v>
      </c>
      <c r="D50" s="42">
        <v>15.90683695224376</v>
      </c>
    </row>
    <row r="51" spans="1:4">
      <c r="A51" s="114" t="s">
        <v>1309</v>
      </c>
      <c r="B51" s="42">
        <v>5.2592305425305153</v>
      </c>
      <c r="C51" s="42">
        <v>0.57234026971192753</v>
      </c>
      <c r="D51" s="42">
        <v>15.90683695224376</v>
      </c>
    </row>
    <row r="52" spans="1:4">
      <c r="A52" s="117" t="s">
        <v>1955</v>
      </c>
      <c r="B52" s="42"/>
      <c r="C52" s="42"/>
      <c r="D52" s="42"/>
    </row>
    <row r="53" spans="1:4">
      <c r="A53" s="119" t="s">
        <v>1948</v>
      </c>
      <c r="B53" s="42">
        <v>2.0161986773942902</v>
      </c>
      <c r="C53" s="42">
        <v>1.0666341390085921</v>
      </c>
      <c r="D53" s="42">
        <v>3.0091223271218004</v>
      </c>
    </row>
    <row r="54" spans="1:4">
      <c r="A54" s="117" t="s">
        <v>1956</v>
      </c>
      <c r="B54" s="42"/>
      <c r="C54" s="42"/>
      <c r="D54" s="42"/>
    </row>
    <row r="55" spans="1:4">
      <c r="A55" s="119" t="s">
        <v>1948</v>
      </c>
      <c r="B55" s="42">
        <v>0.76745627075008449</v>
      </c>
      <c r="C55" s="42">
        <v>0.57234026971192753</v>
      </c>
      <c r="D55" s="42">
        <v>0.93655680498315408</v>
      </c>
    </row>
    <row r="56" spans="1:4">
      <c r="A56" s="117" t="s">
        <v>1957</v>
      </c>
      <c r="B56" s="42"/>
      <c r="C56" s="42"/>
      <c r="D56" s="42"/>
    </row>
    <row r="57" spans="1:4">
      <c r="A57" s="119" t="s">
        <v>1949</v>
      </c>
      <c r="B57" s="42">
        <v>9.0809145819322623</v>
      </c>
      <c r="C57" s="42">
        <v>4.5171545097649615</v>
      </c>
      <c r="D57" s="42">
        <v>14.15375079726355</v>
      </c>
    </row>
    <row r="58" spans="1:4">
      <c r="A58" s="117" t="s">
        <v>1958</v>
      </c>
      <c r="B58" s="42"/>
      <c r="C58" s="42"/>
      <c r="D58" s="42"/>
    </row>
    <row r="59" spans="1:4">
      <c r="A59" s="119" t="s">
        <v>1948</v>
      </c>
      <c r="B59" s="42">
        <v>2.9503061349918456</v>
      </c>
      <c r="C59" s="42">
        <v>2.2989398454481913</v>
      </c>
      <c r="D59" s="42">
        <v>3.6016724245354999</v>
      </c>
    </row>
    <row r="60" spans="1:4">
      <c r="A60" s="119" t="s">
        <v>1949</v>
      </c>
      <c r="B60" s="42">
        <v>6.0484161129263594</v>
      </c>
      <c r="C60" s="42">
        <v>2.000454140038769</v>
      </c>
      <c r="D60" s="42">
        <v>15.90683695224376</v>
      </c>
    </row>
    <row r="61" spans="1:4">
      <c r="A61" s="114" t="s">
        <v>1313</v>
      </c>
      <c r="B61" s="42">
        <v>2.8948923021730977</v>
      </c>
      <c r="C61" s="42">
        <v>0.26571510196233877</v>
      </c>
      <c r="D61" s="42">
        <v>6.3350102802080031</v>
      </c>
    </row>
    <row r="62" spans="1:4">
      <c r="A62" s="117" t="s">
        <v>1958</v>
      </c>
      <c r="B62" s="42"/>
      <c r="C62" s="42"/>
      <c r="D62" s="42"/>
    </row>
    <row r="63" spans="1:4">
      <c r="A63" s="119" t="s">
        <v>1948</v>
      </c>
      <c r="B63" s="42">
        <v>2.8948923021730977</v>
      </c>
      <c r="C63" s="42">
        <v>0.26571510196233877</v>
      </c>
      <c r="D63" s="42">
        <v>6.3350102802080031</v>
      </c>
    </row>
    <row r="64" spans="1:4">
      <c r="A64" s="114" t="s">
        <v>1314</v>
      </c>
      <c r="B64" s="42">
        <v>3.0591173016531377</v>
      </c>
      <c r="C64" s="42">
        <v>0.62690122100331147</v>
      </c>
      <c r="D64" s="42">
        <v>4.9995010785980307</v>
      </c>
    </row>
    <row r="65" spans="1:4">
      <c r="A65" s="117" t="s">
        <v>1957</v>
      </c>
      <c r="B65" s="42"/>
      <c r="C65" s="42"/>
      <c r="D65" s="42"/>
    </row>
    <row r="66" spans="1:4">
      <c r="A66" s="119" t="s">
        <v>1948</v>
      </c>
      <c r="B66" s="42">
        <v>2.558554648316727</v>
      </c>
      <c r="C66" s="42">
        <v>1.236243530379336</v>
      </c>
      <c r="D66" s="42">
        <v>3.8808657662541179</v>
      </c>
    </row>
    <row r="67" spans="1:4">
      <c r="A67" s="117" t="s">
        <v>1958</v>
      </c>
      <c r="B67" s="42"/>
      <c r="C67" s="42"/>
      <c r="D67" s="42"/>
    </row>
    <row r="68" spans="1:4">
      <c r="A68" s="119" t="s">
        <v>1948</v>
      </c>
      <c r="B68" s="42">
        <v>3.3928257372107447</v>
      </c>
      <c r="C68" s="42">
        <v>0.62690122100331147</v>
      </c>
      <c r="D68" s="42">
        <v>4.9995010785980307</v>
      </c>
    </row>
    <row r="69" spans="1:4">
      <c r="A69" s="98" t="s">
        <v>1829</v>
      </c>
      <c r="B69" s="42">
        <v>7.0592961347769831</v>
      </c>
      <c r="C69" s="42">
        <v>0.3757765205267698</v>
      </c>
      <c r="D69" s="42">
        <v>45.581889254311243</v>
      </c>
    </row>
    <row r="70" spans="1:4">
      <c r="A70" s="114" t="s">
        <v>880</v>
      </c>
      <c r="B70" s="42">
        <v>6.5721729034407961</v>
      </c>
      <c r="C70" s="42">
        <v>0.79846228971512589</v>
      </c>
      <c r="D70" s="42">
        <v>22.02215525408473</v>
      </c>
    </row>
    <row r="71" spans="1:4">
      <c r="A71" s="117" t="s">
        <v>1959</v>
      </c>
      <c r="B71" s="42"/>
      <c r="C71" s="42"/>
      <c r="D71" s="42"/>
    </row>
    <row r="72" spans="1:4">
      <c r="A72" s="119" t="s">
        <v>1948</v>
      </c>
      <c r="B72" s="42">
        <v>3.7367710728815644</v>
      </c>
      <c r="C72" s="42">
        <v>3.7367710728815644</v>
      </c>
      <c r="D72" s="42">
        <v>3.7367710728815644</v>
      </c>
    </row>
    <row r="73" spans="1:4">
      <c r="A73" s="119" t="s">
        <v>1950</v>
      </c>
      <c r="B73" s="42">
        <v>22.02215525408473</v>
      </c>
      <c r="C73" s="42">
        <v>22.02215525408473</v>
      </c>
      <c r="D73" s="42">
        <v>22.02215525408473</v>
      </c>
    </row>
    <row r="74" spans="1:4">
      <c r="A74" s="117" t="s">
        <v>1960</v>
      </c>
      <c r="B74" s="42"/>
      <c r="C74" s="42"/>
      <c r="D74" s="42"/>
    </row>
    <row r="75" spans="1:4">
      <c r="A75" s="119" t="s">
        <v>1948</v>
      </c>
      <c r="B75" s="42">
        <v>5.5087957727131149</v>
      </c>
      <c r="C75" s="42">
        <v>0.79846228971512589</v>
      </c>
      <c r="D75" s="42">
        <v>9.8129375324591894</v>
      </c>
    </row>
    <row r="76" spans="1:4">
      <c r="A76" s="119" t="s">
        <v>1950</v>
      </c>
      <c r="B76" s="42">
        <v>4.4940669915345905</v>
      </c>
      <c r="C76" s="42">
        <v>4.0221019665446418</v>
      </c>
      <c r="D76" s="42">
        <v>4.9726495780212305</v>
      </c>
    </row>
    <row r="77" spans="1:4">
      <c r="A77" s="114" t="s">
        <v>863</v>
      </c>
      <c r="B77" s="42">
        <v>7.0350540994525534</v>
      </c>
      <c r="C77" s="42">
        <v>0.3757765205267698</v>
      </c>
      <c r="D77" s="42">
        <v>45.581889254311243</v>
      </c>
    </row>
    <row r="78" spans="1:4">
      <c r="A78" s="117" t="s">
        <v>1961</v>
      </c>
      <c r="B78" s="42"/>
      <c r="C78" s="42"/>
      <c r="D78" s="42"/>
    </row>
    <row r="79" spans="1:4">
      <c r="A79" s="119" t="s">
        <v>1948</v>
      </c>
      <c r="B79" s="42">
        <v>6.9008769433842065</v>
      </c>
      <c r="C79" s="42">
        <v>0.87198930501107097</v>
      </c>
      <c r="D79" s="42">
        <v>45.581889254311243</v>
      </c>
    </row>
    <row r="80" spans="1:4">
      <c r="A80" s="119" t="s">
        <v>1949</v>
      </c>
      <c r="B80" s="42">
        <v>5.5857186910348728</v>
      </c>
      <c r="C80" s="42">
        <v>0.3757765205267698</v>
      </c>
      <c r="D80" s="42">
        <v>12.829479810840301</v>
      </c>
    </row>
    <row r="81" spans="1:4">
      <c r="A81" s="119" t="s">
        <v>1950</v>
      </c>
      <c r="B81" s="42">
        <v>14.616410630446845</v>
      </c>
      <c r="C81" s="42">
        <v>3.0433395108075429</v>
      </c>
      <c r="D81" s="42">
        <v>29.087057592147083</v>
      </c>
    </row>
    <row r="82" spans="1:4">
      <c r="A82" s="117" t="s">
        <v>1960</v>
      </c>
      <c r="B82" s="42"/>
      <c r="C82" s="42"/>
      <c r="D82" s="42"/>
    </row>
    <row r="83" spans="1:4">
      <c r="A83" s="119" t="s">
        <v>1948</v>
      </c>
      <c r="B83" s="42">
        <v>5.9249218894594708</v>
      </c>
      <c r="C83" s="42">
        <v>2.6759195404413472</v>
      </c>
      <c r="D83" s="42">
        <v>9.1739242384775945</v>
      </c>
    </row>
    <row r="84" spans="1:4">
      <c r="A84" s="119" t="s">
        <v>1949</v>
      </c>
      <c r="B84" s="42">
        <v>3.3831384515212619</v>
      </c>
      <c r="C84" s="42">
        <v>3.0570735563710083</v>
      </c>
      <c r="D84" s="42">
        <v>3.709203346671516</v>
      </c>
    </row>
    <row r="85" spans="1:4">
      <c r="A85" s="119" t="s">
        <v>1950</v>
      </c>
      <c r="B85" s="42">
        <v>14.308955750975583</v>
      </c>
      <c r="C85" s="42">
        <v>8.6792026686245336</v>
      </c>
      <c r="D85" s="42">
        <v>19.938708833326633</v>
      </c>
    </row>
    <row r="86" spans="1:4">
      <c r="A86" s="117" t="s">
        <v>1962</v>
      </c>
      <c r="B86" s="42"/>
      <c r="C86" s="42"/>
      <c r="D86" s="42"/>
    </row>
    <row r="87" spans="1:4">
      <c r="A87" s="119" t="s">
        <v>1948</v>
      </c>
      <c r="B87" s="42">
        <v>4.4656239705747618</v>
      </c>
      <c r="C87" s="42">
        <v>1.2494175116576536</v>
      </c>
      <c r="D87" s="42">
        <v>9.6848085342403767</v>
      </c>
    </row>
    <row r="88" spans="1:4">
      <c r="A88" s="119" t="s">
        <v>1950</v>
      </c>
      <c r="B88" s="42">
        <v>6.6827166823263884</v>
      </c>
      <c r="C88" s="42">
        <v>6.2328397942872797</v>
      </c>
      <c r="D88" s="42">
        <v>7.1325935703654961</v>
      </c>
    </row>
    <row r="89" spans="1:4">
      <c r="A89" s="114" t="s">
        <v>1016</v>
      </c>
      <c r="B89" s="42">
        <v>9.0473594658799943</v>
      </c>
      <c r="C89" s="42">
        <v>1.8656103191943081</v>
      </c>
      <c r="D89" s="42">
        <v>23.129919083591012</v>
      </c>
    </row>
    <row r="90" spans="1:4">
      <c r="A90" s="117" t="s">
        <v>1963</v>
      </c>
      <c r="B90" s="42"/>
      <c r="C90" s="42"/>
      <c r="D90" s="42"/>
    </row>
    <row r="91" spans="1:4">
      <c r="A91" s="119" t="s">
        <v>1949</v>
      </c>
      <c r="B91" s="42">
        <v>9.0473594658799943</v>
      </c>
      <c r="C91" s="42">
        <v>1.8656103191943081</v>
      </c>
      <c r="D91" s="42">
        <v>23.129919083591012</v>
      </c>
    </row>
    <row r="92" spans="1:4">
      <c r="A92" s="98" t="s">
        <v>1261</v>
      </c>
      <c r="B92" s="42">
        <v>22.733871064443388</v>
      </c>
      <c r="C92" s="42">
        <v>3.6459434305549286E-2</v>
      </c>
      <c r="D92" s="42">
        <v>572.61555336784977</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D23" sqref="D23"/>
    </sheetView>
  </sheetViews>
  <sheetFormatPr baseColWidth="10" defaultColWidth="8.83203125" defaultRowHeight="14" x14ac:dyDescent="0"/>
  <cols>
    <col min="1" max="1" width="36.6640625" bestFit="1" customWidth="1"/>
  </cols>
  <sheetData>
    <row r="1" spans="1:1">
      <c r="A1" t="s">
        <v>836</v>
      </c>
    </row>
    <row r="2" spans="1:1">
      <c r="A2" t="s">
        <v>837</v>
      </c>
    </row>
    <row r="3" spans="1:1">
      <c r="A3" t="s">
        <v>838</v>
      </c>
    </row>
    <row r="4" spans="1:1">
      <c r="A4" t="s">
        <v>839</v>
      </c>
    </row>
    <row r="5" spans="1:1">
      <c r="A5" t="s">
        <v>840</v>
      </c>
    </row>
    <row r="6" spans="1:1">
      <c r="A6" t="s">
        <v>841</v>
      </c>
    </row>
    <row r="7" spans="1:1">
      <c r="A7" t="s">
        <v>840</v>
      </c>
    </row>
    <row r="8" spans="1:1">
      <c r="A8" t="s">
        <v>842</v>
      </c>
    </row>
    <row r="9" spans="1:1">
      <c r="A9" t="s">
        <v>843</v>
      </c>
    </row>
    <row r="10" spans="1:1">
      <c r="A10" t="s">
        <v>835</v>
      </c>
    </row>
    <row r="11" spans="1:1">
      <c r="A11" t="s">
        <v>844</v>
      </c>
    </row>
    <row r="12" spans="1:1">
      <c r="A12" t="s">
        <v>845</v>
      </c>
    </row>
    <row r="13" spans="1:1">
      <c r="A13" t="s">
        <v>846</v>
      </c>
    </row>
    <row r="14" spans="1:1">
      <c r="A14" t="s">
        <v>847</v>
      </c>
    </row>
    <row r="15" spans="1:1">
      <c r="A15" t="s">
        <v>848</v>
      </c>
    </row>
    <row r="16" spans="1:1">
      <c r="A16" t="s">
        <v>849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6"/>
  <sheetViews>
    <sheetView workbookViewId="0">
      <selection activeCell="D23" sqref="D23"/>
    </sheetView>
  </sheetViews>
  <sheetFormatPr baseColWidth="10" defaultColWidth="8.83203125" defaultRowHeight="14" x14ac:dyDescent="0"/>
  <cols>
    <col min="1" max="1" width="30.1640625" customWidth="1"/>
    <col min="7" max="7" width="9.6640625" bestFit="1" customWidth="1"/>
  </cols>
  <sheetData>
    <row r="1" spans="1:55" s="25" customFormat="1" ht="53.25" customHeight="1">
      <c r="A1" s="26" t="s">
        <v>628</v>
      </c>
      <c r="B1" s="25">
        <v>1960</v>
      </c>
      <c r="C1" s="25">
        <v>1961</v>
      </c>
      <c r="D1" s="25">
        <v>1962</v>
      </c>
      <c r="E1" s="25">
        <v>1963</v>
      </c>
      <c r="F1" s="25">
        <v>1964</v>
      </c>
      <c r="G1" s="25">
        <v>1965</v>
      </c>
      <c r="H1" s="25">
        <v>1966</v>
      </c>
      <c r="I1" s="25">
        <v>1967</v>
      </c>
      <c r="J1" s="25">
        <v>1968</v>
      </c>
      <c r="K1" s="25">
        <v>1969</v>
      </c>
      <c r="L1" s="25">
        <v>1970</v>
      </c>
      <c r="M1" s="25">
        <v>1971</v>
      </c>
      <c r="N1" s="25">
        <v>1972</v>
      </c>
      <c r="O1" s="25">
        <v>1973</v>
      </c>
      <c r="P1" s="25">
        <v>1974</v>
      </c>
      <c r="Q1" s="25">
        <v>1975</v>
      </c>
      <c r="R1" s="25">
        <v>1976</v>
      </c>
      <c r="S1" s="25">
        <v>1977</v>
      </c>
      <c r="T1" s="25">
        <v>1978</v>
      </c>
      <c r="U1" s="25">
        <v>1979</v>
      </c>
      <c r="V1" s="25">
        <v>1980</v>
      </c>
      <c r="W1" s="25">
        <v>1981</v>
      </c>
      <c r="X1" s="25">
        <v>1982</v>
      </c>
      <c r="Y1" s="25">
        <v>1983</v>
      </c>
      <c r="Z1" s="25">
        <v>1984</v>
      </c>
      <c r="AA1" s="25">
        <v>1985</v>
      </c>
      <c r="AB1" s="25">
        <v>1986</v>
      </c>
      <c r="AC1" s="25">
        <v>1987</v>
      </c>
      <c r="AD1" s="25">
        <v>1988</v>
      </c>
      <c r="AE1" s="25">
        <v>1989</v>
      </c>
      <c r="AF1" s="25">
        <v>1990</v>
      </c>
      <c r="AG1" s="25">
        <v>1991</v>
      </c>
      <c r="AH1" s="25">
        <v>1992</v>
      </c>
      <c r="AI1" s="25">
        <v>1993</v>
      </c>
      <c r="AJ1" s="25">
        <v>1994</v>
      </c>
      <c r="AK1" s="25">
        <v>1995</v>
      </c>
      <c r="AL1" s="25">
        <v>1996</v>
      </c>
      <c r="AM1" s="25">
        <v>1997</v>
      </c>
      <c r="AN1" s="25">
        <v>1998</v>
      </c>
      <c r="AO1" s="25">
        <v>1999</v>
      </c>
      <c r="AP1" s="25">
        <v>2000</v>
      </c>
      <c r="AQ1" s="25">
        <v>2001</v>
      </c>
      <c r="AR1" s="25">
        <v>2002</v>
      </c>
      <c r="AS1" s="25">
        <v>2003</v>
      </c>
      <c r="AT1" s="25">
        <v>2004</v>
      </c>
      <c r="AU1" s="25">
        <v>2005</v>
      </c>
      <c r="AV1" s="25">
        <v>2006</v>
      </c>
      <c r="AW1" s="25">
        <v>2007</v>
      </c>
      <c r="AX1" s="25">
        <v>2008</v>
      </c>
      <c r="AY1" s="25">
        <v>2009</v>
      </c>
      <c r="AZ1" s="25">
        <v>2010</v>
      </c>
      <c r="BA1" s="25">
        <v>2011</v>
      </c>
      <c r="BB1" s="25">
        <v>2012</v>
      </c>
      <c r="BC1" s="25">
        <v>2013</v>
      </c>
    </row>
    <row r="2" spans="1:55">
      <c r="A2" t="s">
        <v>9</v>
      </c>
      <c r="B2" t="s">
        <v>51</v>
      </c>
      <c r="C2" t="s">
        <v>52</v>
      </c>
      <c r="D2" t="s">
        <v>53</v>
      </c>
      <c r="E2" t="s">
        <v>54</v>
      </c>
      <c r="F2" t="s">
        <v>55</v>
      </c>
      <c r="G2" t="s">
        <v>56</v>
      </c>
      <c r="H2" t="s">
        <v>57</v>
      </c>
      <c r="I2" t="s">
        <v>58</v>
      </c>
      <c r="J2" t="s">
        <v>59</v>
      </c>
      <c r="K2" t="s">
        <v>60</v>
      </c>
      <c r="L2" t="s">
        <v>61</v>
      </c>
      <c r="M2" t="s">
        <v>62</v>
      </c>
      <c r="N2" t="s">
        <v>63</v>
      </c>
      <c r="O2" t="s">
        <v>64</v>
      </c>
      <c r="P2" t="s">
        <v>65</v>
      </c>
      <c r="Q2" t="s">
        <v>66</v>
      </c>
      <c r="R2" t="s">
        <v>67</v>
      </c>
      <c r="S2" t="s">
        <v>68</v>
      </c>
      <c r="T2" t="s">
        <v>69</v>
      </c>
      <c r="U2" t="s">
        <v>70</v>
      </c>
      <c r="V2" t="s">
        <v>71</v>
      </c>
      <c r="W2" t="s">
        <v>72</v>
      </c>
      <c r="X2" t="s">
        <v>73</v>
      </c>
      <c r="Y2" t="s">
        <v>74</v>
      </c>
      <c r="Z2" t="s">
        <v>75</v>
      </c>
      <c r="AA2" t="s">
        <v>76</v>
      </c>
      <c r="AB2" t="s">
        <v>77</v>
      </c>
      <c r="AC2" t="s">
        <v>78</v>
      </c>
      <c r="AD2" t="s">
        <v>79</v>
      </c>
      <c r="AE2" t="s">
        <v>80</v>
      </c>
      <c r="AF2" t="s">
        <v>81</v>
      </c>
      <c r="AG2" t="s">
        <v>82</v>
      </c>
      <c r="AH2" t="s">
        <v>83</v>
      </c>
      <c r="AI2" t="s">
        <v>84</v>
      </c>
      <c r="AJ2" t="s">
        <v>85</v>
      </c>
      <c r="AK2" t="s">
        <v>86</v>
      </c>
      <c r="AL2" t="s">
        <v>87</v>
      </c>
      <c r="AM2" t="s">
        <v>88</v>
      </c>
      <c r="AN2" t="s">
        <v>89</v>
      </c>
      <c r="AO2" t="s">
        <v>90</v>
      </c>
      <c r="AP2" t="s">
        <v>91</v>
      </c>
      <c r="AQ2" t="s">
        <v>92</v>
      </c>
      <c r="AR2" t="s">
        <v>93</v>
      </c>
      <c r="AS2" t="s">
        <v>94</v>
      </c>
      <c r="AT2" t="s">
        <v>95</v>
      </c>
      <c r="AU2" t="s">
        <v>96</v>
      </c>
      <c r="AV2" t="s">
        <v>97</v>
      </c>
      <c r="AW2" t="s">
        <v>98</v>
      </c>
      <c r="AX2" t="s">
        <v>99</v>
      </c>
      <c r="AY2" t="s">
        <v>100</v>
      </c>
      <c r="AZ2" t="s">
        <v>101</v>
      </c>
      <c r="BA2" t="s">
        <v>573</v>
      </c>
      <c r="BB2" t="s">
        <v>574</v>
      </c>
      <c r="BC2" t="s">
        <v>575</v>
      </c>
    </row>
    <row r="3" spans="1:55">
      <c r="A3" t="s">
        <v>178</v>
      </c>
      <c r="V3">
        <v>38.012267464066802</v>
      </c>
      <c r="Z3">
        <v>47.372072015520502</v>
      </c>
      <c r="AA3">
        <v>49.282236209694702</v>
      </c>
      <c r="AB3">
        <v>49.811510871830301</v>
      </c>
      <c r="AC3">
        <v>51.626166856295796</v>
      </c>
      <c r="AD3">
        <v>53.2378678951303</v>
      </c>
      <c r="AE3">
        <v>55.362925561149098</v>
      </c>
      <c r="AF3">
        <v>58.594286656294003</v>
      </c>
      <c r="AG3">
        <v>61.849524803865997</v>
      </c>
      <c r="AH3">
        <v>64.245189064059204</v>
      </c>
      <c r="AI3">
        <v>67.595935421340002</v>
      </c>
      <c r="AJ3">
        <v>71.861968788328895</v>
      </c>
      <c r="AK3">
        <v>74.277530592212003</v>
      </c>
      <c r="AL3">
        <v>76.673194852405203</v>
      </c>
      <c r="AM3">
        <v>78.973350902890104</v>
      </c>
      <c r="AN3">
        <v>80.449748644637396</v>
      </c>
      <c r="AO3">
        <v>82.284302172791897</v>
      </c>
      <c r="AP3">
        <v>85.611896889012002</v>
      </c>
      <c r="AQ3">
        <v>88.0806052317227</v>
      </c>
      <c r="AR3">
        <v>91.001159912054405</v>
      </c>
      <c r="AS3">
        <v>94.329415023457898</v>
      </c>
      <c r="AT3">
        <v>96.715890795145597</v>
      </c>
      <c r="AU3">
        <v>100</v>
      </c>
      <c r="AV3">
        <v>103.608711458892</v>
      </c>
      <c r="AW3">
        <v>109.194467046379</v>
      </c>
      <c r="AX3">
        <v>118.975814968059</v>
      </c>
      <c r="AY3">
        <v>116.434395720444</v>
      </c>
      <c r="AZ3">
        <v>118.85289891453</v>
      </c>
      <c r="BA3">
        <v>124.06211588733299</v>
      </c>
      <c r="BB3">
        <v>124.761871786437</v>
      </c>
    </row>
    <row r="4" spans="1:55">
      <c r="A4" t="s">
        <v>169</v>
      </c>
    </row>
    <row r="5" spans="1:55">
      <c r="A5" t="s">
        <v>161</v>
      </c>
      <c r="AT5">
        <v>88.741956881183299</v>
      </c>
      <c r="AU5">
        <v>100</v>
      </c>
      <c r="AV5">
        <v>107.25489556090299</v>
      </c>
      <c r="AW5">
        <v>116.353209585355</v>
      </c>
      <c r="AX5">
        <v>151.90486366800201</v>
      </c>
      <c r="AY5">
        <v>139.32246472517801</v>
      </c>
      <c r="AZ5">
        <v>140.56596918366699</v>
      </c>
      <c r="BA5">
        <v>154.906031634507</v>
      </c>
      <c r="BB5">
        <v>166.08754828456301</v>
      </c>
    </row>
    <row r="6" spans="1:55">
      <c r="A6" t="s">
        <v>170</v>
      </c>
      <c r="AF6">
        <v>4.1363123789100103E-8</v>
      </c>
      <c r="AG6">
        <v>7.5946142203770104E-8</v>
      </c>
      <c r="AH6">
        <v>3.0307105492971902E-7</v>
      </c>
      <c r="AI6">
        <v>4.4836764455639096E-6</v>
      </c>
      <c r="AJ6">
        <v>4.7025300231166098E-5</v>
      </c>
      <c r="AK6">
        <v>1.3034435437715901E-3</v>
      </c>
      <c r="AL6">
        <v>5.5332581555988601E-2</v>
      </c>
      <c r="AM6">
        <v>0.17660871955076601</v>
      </c>
      <c r="AN6">
        <v>0.36608306912422001</v>
      </c>
      <c r="AO6">
        <v>1.2746862461177999</v>
      </c>
      <c r="AP6">
        <v>5.4173766687329499</v>
      </c>
      <c r="AQ6">
        <v>13.6821819055652</v>
      </c>
      <c r="AR6">
        <v>28.5817272018175</v>
      </c>
      <c r="AS6">
        <v>56.655762243505102</v>
      </c>
      <c r="AT6">
        <v>81.324784354821105</v>
      </c>
      <c r="AU6">
        <v>100</v>
      </c>
      <c r="AV6">
        <v>113.303253361405</v>
      </c>
      <c r="AW6">
        <v>127.1814012226</v>
      </c>
      <c r="AX6">
        <v>143.04564471917399</v>
      </c>
      <c r="AY6">
        <v>162.687887526694</v>
      </c>
      <c r="AZ6">
        <v>186.229705314124</v>
      </c>
      <c r="BA6">
        <v>211.30928831586601</v>
      </c>
      <c r="BB6">
        <v>233.060397919433</v>
      </c>
    </row>
    <row r="7" spans="1:55">
      <c r="A7" t="s">
        <v>163</v>
      </c>
      <c r="AG7">
        <v>5.9010437843478796</v>
      </c>
      <c r="AH7">
        <v>19.2377226475183</v>
      </c>
      <c r="AI7">
        <v>35.590700928035403</v>
      </c>
      <c r="AJ7">
        <v>43.621761346386101</v>
      </c>
      <c r="AK7">
        <v>47.021300538187603</v>
      </c>
      <c r="AL7">
        <v>53.004985703541799</v>
      </c>
      <c r="AM7">
        <v>70.592185392616102</v>
      </c>
      <c r="AN7">
        <v>85.1644305943869</v>
      </c>
      <c r="AO7">
        <v>85.496092954562798</v>
      </c>
      <c r="AP7">
        <v>85.538856506908004</v>
      </c>
      <c r="AQ7">
        <v>88.197051978277699</v>
      </c>
      <c r="AR7">
        <v>95.050426687354502</v>
      </c>
      <c r="AS7">
        <v>95.510473235065902</v>
      </c>
      <c r="AT7">
        <v>97.6881303335919</v>
      </c>
      <c r="AU7">
        <v>100</v>
      </c>
      <c r="AV7">
        <v>102.370728319043</v>
      </c>
      <c r="AW7">
        <v>105.37293673476501</v>
      </c>
      <c r="AX7">
        <v>108.91266912240501</v>
      </c>
      <c r="AY7">
        <v>111.396424961585</v>
      </c>
      <c r="AZ7">
        <v>115.35352383679199</v>
      </c>
      <c r="BA7">
        <v>119.333620862011</v>
      </c>
      <c r="BB7">
        <v>121.757997858458</v>
      </c>
    </row>
    <row r="8" spans="1:55">
      <c r="A8" t="s">
        <v>102</v>
      </c>
    </row>
    <row r="9" spans="1:55">
      <c r="A9" t="s">
        <v>549</v>
      </c>
      <c r="AW9">
        <v>100</v>
      </c>
      <c r="AX9">
        <v>112.25042024481399</v>
      </c>
      <c r="AY9">
        <v>114.00130340151399</v>
      </c>
      <c r="AZ9">
        <v>115.003302758942</v>
      </c>
      <c r="BA9">
        <v>116.011693846436</v>
      </c>
    </row>
    <row r="10" spans="1:55">
      <c r="A10" t="s">
        <v>174</v>
      </c>
      <c r="B10">
        <v>4.2916802091186699E-11</v>
      </c>
      <c r="C10">
        <v>4.86652256657963E-11</v>
      </c>
      <c r="D10">
        <v>6.2447160447159199E-11</v>
      </c>
      <c r="E10">
        <v>7.7371639044593303E-11</v>
      </c>
      <c r="F10">
        <v>9.4545500779918601E-11</v>
      </c>
      <c r="G10">
        <v>1.21609507423113E-10</v>
      </c>
      <c r="H10">
        <v>1.6042029267529199E-10</v>
      </c>
      <c r="I10">
        <v>2.0726458913422499E-10</v>
      </c>
      <c r="J10">
        <v>2.40862518225578E-10</v>
      </c>
      <c r="K10">
        <v>2.5910751478847E-10</v>
      </c>
      <c r="L10">
        <v>2.9431214612117402E-10</v>
      </c>
      <c r="M10">
        <v>3.9653411316532302E-10</v>
      </c>
      <c r="N10">
        <v>6.2829198535658201E-10</v>
      </c>
      <c r="O10">
        <v>1.01311502440717E-9</v>
      </c>
      <c r="P10">
        <v>1.2509426606213099E-9</v>
      </c>
      <c r="Q10">
        <v>3.5392524056602998E-9</v>
      </c>
      <c r="R10">
        <v>1.9252312654927899E-8</v>
      </c>
      <c r="S10">
        <v>5.3136731622419501E-8</v>
      </c>
      <c r="T10">
        <v>1.46399519459751E-7</v>
      </c>
      <c r="U10">
        <v>3.7991717025575099E-7</v>
      </c>
      <c r="V10">
        <v>7.6273831454508697E-7</v>
      </c>
      <c r="W10">
        <v>1.5596171208148501E-6</v>
      </c>
      <c r="X10">
        <v>4.1295044696521798E-6</v>
      </c>
      <c r="Y10">
        <v>1.8327181715147899E-5</v>
      </c>
      <c r="Z10">
        <v>1.3318703692615801E-4</v>
      </c>
      <c r="AA10">
        <v>1.0284445288532399E-3</v>
      </c>
      <c r="AB10">
        <v>1.95503813442889E-3</v>
      </c>
      <c r="AC10">
        <v>4.5225314754043901E-3</v>
      </c>
      <c r="AD10">
        <v>2.0032784280325899E-2</v>
      </c>
      <c r="AE10">
        <v>0.63700441833749999</v>
      </c>
      <c r="AF10">
        <v>15.3770615629481</v>
      </c>
      <c r="AG10">
        <v>41.775124015037001</v>
      </c>
      <c r="AH10">
        <v>52.177108421876802</v>
      </c>
      <c r="AI10">
        <v>57.713879201595901</v>
      </c>
      <c r="AJ10">
        <v>60.124788343638798</v>
      </c>
      <c r="AK10">
        <v>62.154671453815702</v>
      </c>
      <c r="AL10">
        <v>62.251443729389102</v>
      </c>
      <c r="AM10">
        <v>62.579669606593399</v>
      </c>
      <c r="AN10">
        <v>63.155613126970799</v>
      </c>
      <c r="AO10">
        <v>62.4186531385309</v>
      </c>
      <c r="AP10">
        <v>61.834452363381097</v>
      </c>
      <c r="AQ10">
        <v>61.1749041384329</v>
      </c>
      <c r="AR10">
        <v>76.999932909804997</v>
      </c>
      <c r="AS10">
        <v>87.350917845475806</v>
      </c>
      <c r="AT10">
        <v>91.208087981049601</v>
      </c>
      <c r="AU10">
        <v>100</v>
      </c>
      <c r="AV10">
        <v>110.901124534884</v>
      </c>
      <c r="AW10">
        <v>120.69526089999999</v>
      </c>
      <c r="AX10">
        <v>131.05575859999999</v>
      </c>
      <c r="AY10">
        <v>139.28969620000001</v>
      </c>
      <c r="AZ10">
        <v>154.30528620000001</v>
      </c>
      <c r="BA10">
        <v>168.91134049999999</v>
      </c>
      <c r="BB10">
        <v>185.85358550000001</v>
      </c>
    </row>
    <row r="11" spans="1:55">
      <c r="A11" t="s">
        <v>176</v>
      </c>
      <c r="AI11">
        <v>0.46203029570684201</v>
      </c>
      <c r="AJ11">
        <v>21.012516435977101</v>
      </c>
      <c r="AK11">
        <v>57.984317633251102</v>
      </c>
      <c r="AL11">
        <v>68.816475652426703</v>
      </c>
      <c r="AM11">
        <v>78.423781495191903</v>
      </c>
      <c r="AN11">
        <v>85.225073220009605</v>
      </c>
      <c r="AO11">
        <v>85.777541144016098</v>
      </c>
      <c r="AP11">
        <v>85.099140493716803</v>
      </c>
      <c r="AQ11">
        <v>87.776278308938302</v>
      </c>
      <c r="AR11">
        <v>88.706750126939497</v>
      </c>
      <c r="AS11">
        <v>92.895086673474594</v>
      </c>
      <c r="AT11">
        <v>99.361756446259903</v>
      </c>
      <c r="AU11">
        <v>100</v>
      </c>
      <c r="AV11">
        <v>102.89235662458999</v>
      </c>
      <c r="AW11">
        <v>107.427194115893</v>
      </c>
      <c r="AX11">
        <v>117.041877878276</v>
      </c>
      <c r="AY11">
        <v>121.029221747341</v>
      </c>
      <c r="AZ11">
        <v>130.93131895437801</v>
      </c>
      <c r="BA11">
        <v>140.94918007286199</v>
      </c>
      <c r="BB11">
        <v>144.551095353595</v>
      </c>
    </row>
    <row r="12" spans="1:55">
      <c r="A12" t="s">
        <v>167</v>
      </c>
    </row>
    <row r="13" spans="1:55">
      <c r="A13" t="s">
        <v>172</v>
      </c>
      <c r="AN13">
        <v>88.943627151752196</v>
      </c>
      <c r="AO13">
        <v>89.940941277011603</v>
      </c>
      <c r="AP13">
        <v>90.635087290929306</v>
      </c>
      <c r="AQ13">
        <v>91.906513246246504</v>
      </c>
      <c r="AR13">
        <v>94.119307776828194</v>
      </c>
      <c r="AS13">
        <v>95.995604932242998</v>
      </c>
      <c r="AT13">
        <v>97.944390184348705</v>
      </c>
      <c r="AU13">
        <v>100</v>
      </c>
      <c r="AV13">
        <v>101.787785374191</v>
      </c>
      <c r="AW13">
        <v>103.229153949457</v>
      </c>
      <c r="AX13">
        <v>108.735197167623</v>
      </c>
      <c r="AY13">
        <v>108.13697961176899</v>
      </c>
      <c r="AZ13">
        <v>111.781223293859</v>
      </c>
      <c r="BA13">
        <v>115.645220363814</v>
      </c>
      <c r="BB13">
        <v>119.550421193994</v>
      </c>
    </row>
    <row r="14" spans="1:55">
      <c r="A14" t="s">
        <v>180</v>
      </c>
      <c r="B14">
        <v>9.2425688936212307</v>
      </c>
      <c r="C14">
        <v>9.4747544667694008</v>
      </c>
      <c r="D14">
        <v>9.4483697425774</v>
      </c>
      <c r="E14">
        <v>9.4985007185923394</v>
      </c>
      <c r="F14">
        <v>9.7227708744486101</v>
      </c>
      <c r="G14">
        <v>10.107987848037</v>
      </c>
      <c r="H14">
        <v>10.4087737041002</v>
      </c>
      <c r="I14">
        <v>10.7412212292519</v>
      </c>
      <c r="J14">
        <v>11.026176250810501</v>
      </c>
      <c r="K14">
        <v>11.3480698862748</v>
      </c>
      <c r="L14">
        <v>11.7913332531436</v>
      </c>
      <c r="M14">
        <v>12.506359279488301</v>
      </c>
      <c r="N14">
        <v>13.2398546127594</v>
      </c>
      <c r="O14">
        <v>14.4931290130799</v>
      </c>
      <c r="P14">
        <v>16.683061123205899</v>
      </c>
      <c r="Q14">
        <v>19.1975253412444</v>
      </c>
      <c r="R14">
        <v>21.793782204280699</v>
      </c>
      <c r="S14">
        <v>24.4744701848687</v>
      </c>
      <c r="T14">
        <v>26.4137474150256</v>
      </c>
      <c r="U14">
        <v>28.814757318793099</v>
      </c>
      <c r="V14">
        <v>31.7327074270253</v>
      </c>
      <c r="W14">
        <v>34.808160523805398</v>
      </c>
      <c r="X14">
        <v>38.687707826878899</v>
      </c>
      <c r="Y14">
        <v>42.6004136538266</v>
      </c>
      <c r="Z14">
        <v>44.283208744653699</v>
      </c>
      <c r="AA14">
        <v>47.2674759007174</v>
      </c>
      <c r="AB14">
        <v>51.561504753421403</v>
      </c>
      <c r="AC14">
        <v>55.938429915769802</v>
      </c>
      <c r="AD14">
        <v>59.983769838546202</v>
      </c>
      <c r="AE14">
        <v>64.518197989691203</v>
      </c>
      <c r="AF14">
        <v>69.210129129632705</v>
      </c>
      <c r="AG14">
        <v>71.440550058695294</v>
      </c>
      <c r="AH14">
        <v>72.144893509978203</v>
      </c>
      <c r="AI14">
        <v>73.452959919503598</v>
      </c>
      <c r="AJ14">
        <v>74.844876739895994</v>
      </c>
      <c r="AK14">
        <v>78.316283749790401</v>
      </c>
      <c r="AL14">
        <v>80.362233774945494</v>
      </c>
      <c r="AM14">
        <v>80.563474761026299</v>
      </c>
      <c r="AN14">
        <v>81.251048130135899</v>
      </c>
      <c r="AO14">
        <v>82.441723964447405</v>
      </c>
      <c r="AP14">
        <v>86.131142042595997</v>
      </c>
      <c r="AQ14">
        <v>89.904410531611603</v>
      </c>
      <c r="AR14">
        <v>92.604393761529494</v>
      </c>
      <c r="AS14">
        <v>95.170216334060001</v>
      </c>
      <c r="AT14">
        <v>97.400637263122604</v>
      </c>
      <c r="AU14">
        <v>100</v>
      </c>
      <c r="AV14">
        <v>103.538487338588</v>
      </c>
      <c r="AW14">
        <v>105.953379171558</v>
      </c>
      <c r="AX14">
        <v>110.565151769244</v>
      </c>
      <c r="AY14">
        <v>112.577561630052</v>
      </c>
      <c r="AZ14">
        <v>115.780647325172</v>
      </c>
      <c r="BA14">
        <v>119.704846553748</v>
      </c>
      <c r="BB14">
        <v>121.814979834726</v>
      </c>
    </row>
    <row r="15" spans="1:55">
      <c r="A15" t="s">
        <v>182</v>
      </c>
      <c r="B15">
        <v>19.472584280376601</v>
      </c>
      <c r="C15">
        <v>20.162353137186599</v>
      </c>
      <c r="D15">
        <v>21.045824207266602</v>
      </c>
      <c r="E15">
        <v>21.615907143727298</v>
      </c>
      <c r="F15">
        <v>22.452133771542101</v>
      </c>
      <c r="G15">
        <v>23.559228534935901</v>
      </c>
      <c r="H15">
        <v>24.0789173996796</v>
      </c>
      <c r="I15">
        <v>25.036054366176501</v>
      </c>
      <c r="J15">
        <v>25.730329817826899</v>
      </c>
      <c r="K15">
        <v>26.522927515586499</v>
      </c>
      <c r="L15">
        <v>27.6827287036309</v>
      </c>
      <c r="M15">
        <v>28.9849968197239</v>
      </c>
      <c r="N15">
        <v>30.8290405772293</v>
      </c>
      <c r="O15">
        <v>33.148642953418403</v>
      </c>
      <c r="P15">
        <v>36.304987709286699</v>
      </c>
      <c r="Q15">
        <v>39.371036524785602</v>
      </c>
      <c r="R15">
        <v>42.252480306967399</v>
      </c>
      <c r="S15">
        <v>44.565803603527499</v>
      </c>
      <c r="T15">
        <v>46.160834735080002</v>
      </c>
      <c r="U15">
        <v>47.872060187512197</v>
      </c>
      <c r="V15">
        <v>50.900154609511702</v>
      </c>
      <c r="W15">
        <v>54.3648579947535</v>
      </c>
      <c r="X15">
        <v>57.322531616205801</v>
      </c>
      <c r="Y15">
        <v>59.234456349990403</v>
      </c>
      <c r="Z15">
        <v>62.590007494403899</v>
      </c>
      <c r="AA15">
        <v>64.586437188978707</v>
      </c>
      <c r="AB15">
        <v>65.685001677030399</v>
      </c>
      <c r="AC15">
        <v>66.604591700508806</v>
      </c>
      <c r="AD15">
        <v>67.890922983350507</v>
      </c>
      <c r="AE15">
        <v>69.631575527791796</v>
      </c>
      <c r="AF15">
        <v>71.903181835789496</v>
      </c>
      <c r="AG15">
        <v>74.300684397001106</v>
      </c>
      <c r="AH15">
        <v>77.294825723445598</v>
      </c>
      <c r="AI15">
        <v>80.097385794999099</v>
      </c>
      <c r="AJ15">
        <v>82.467519605511697</v>
      </c>
      <c r="AK15">
        <v>84.323120902887794</v>
      </c>
      <c r="AL15">
        <v>85.877665942577806</v>
      </c>
      <c r="AM15">
        <v>87.001221765468202</v>
      </c>
      <c r="AN15">
        <v>87.802742136869199</v>
      </c>
      <c r="AO15">
        <v>88.296553003209894</v>
      </c>
      <c r="AP15">
        <v>90.411419248211004</v>
      </c>
      <c r="AQ15">
        <v>92.819473805852695</v>
      </c>
      <c r="AR15">
        <v>94.492175398341004</v>
      </c>
      <c r="AS15">
        <v>95.773055695725105</v>
      </c>
      <c r="AT15">
        <v>97.747156880809897</v>
      </c>
      <c r="AU15">
        <v>100</v>
      </c>
      <c r="AV15">
        <v>101.44961845101599</v>
      </c>
      <c r="AW15">
        <v>103.64965391644699</v>
      </c>
      <c r="AX15">
        <v>106.98294455112401</v>
      </c>
      <c r="AY15">
        <v>107.524612581776</v>
      </c>
      <c r="AZ15">
        <v>109.47460909836801</v>
      </c>
      <c r="BA15">
        <v>113.05107770129899</v>
      </c>
      <c r="BB15">
        <v>115.861160175029</v>
      </c>
    </row>
    <row r="16" spans="1:55">
      <c r="A16" t="s">
        <v>184</v>
      </c>
      <c r="AG16">
        <v>4.31106694537607E-2</v>
      </c>
      <c r="AH16">
        <v>6.3009351118961304E-2</v>
      </c>
      <c r="AI16">
        <v>0.77375484605268596</v>
      </c>
      <c r="AJ16">
        <v>13.635231291046001</v>
      </c>
      <c r="AK16">
        <v>69.779610811780401</v>
      </c>
      <c r="AL16">
        <v>83.592347165126895</v>
      </c>
      <c r="AM16">
        <v>86.663820991438598</v>
      </c>
      <c r="AN16">
        <v>85.9941714709731</v>
      </c>
      <c r="AO16">
        <v>78.663022154171898</v>
      </c>
      <c r="AP16">
        <v>80.082892093639899</v>
      </c>
      <c r="AQ16">
        <v>81.321931325343598</v>
      </c>
      <c r="AR16">
        <v>83.575495990944503</v>
      </c>
      <c r="AS16">
        <v>85.442459688692395</v>
      </c>
      <c r="AT16">
        <v>91.174734859108597</v>
      </c>
      <c r="AU16">
        <v>100</v>
      </c>
      <c r="AV16">
        <v>108.37406319535199</v>
      </c>
      <c r="AW16">
        <v>126.359136424987</v>
      </c>
      <c r="AX16">
        <v>152.63119628121501</v>
      </c>
      <c r="AY16">
        <v>154.76964504096199</v>
      </c>
      <c r="AZ16">
        <v>163.84166666666701</v>
      </c>
      <c r="BA16">
        <v>176.7</v>
      </c>
      <c r="BB16">
        <v>178.580681418892</v>
      </c>
    </row>
    <row r="17" spans="1:54">
      <c r="A17" t="s">
        <v>219</v>
      </c>
      <c r="G17">
        <v>2.3982691732497501</v>
      </c>
      <c r="H17">
        <v>2.5046770205133999</v>
      </c>
      <c r="I17">
        <v>2.4773929571089699</v>
      </c>
      <c r="J17">
        <v>2.6274553058265302</v>
      </c>
      <c r="K17">
        <v>2.7331810515323598</v>
      </c>
      <c r="L17">
        <v>2.72772423885147</v>
      </c>
      <c r="M17">
        <v>2.8327678829517202</v>
      </c>
      <c r="N17">
        <v>2.9412220349843499</v>
      </c>
      <c r="O17">
        <v>3.1178863455348802</v>
      </c>
      <c r="P17">
        <v>3.60809001801635</v>
      </c>
      <c r="Q17">
        <v>4.1749164352593802</v>
      </c>
      <c r="R17">
        <v>4.4611717337995298</v>
      </c>
      <c r="S17">
        <v>4.76607114235546</v>
      </c>
      <c r="T17">
        <v>5.9049534222955504</v>
      </c>
      <c r="U17">
        <v>8.0626681031871108</v>
      </c>
      <c r="V17">
        <v>8.2641154379898403</v>
      </c>
      <c r="W17">
        <v>9.2696429527696207</v>
      </c>
      <c r="X17">
        <v>9.81359453320899</v>
      </c>
      <c r="Y17">
        <v>10.6135233279728</v>
      </c>
      <c r="Z17">
        <v>12.133047642792301</v>
      </c>
      <c r="AA17">
        <v>12.5946235771326</v>
      </c>
      <c r="AB17">
        <v>12.805668620857499</v>
      </c>
      <c r="AC17">
        <v>13.716566261192799</v>
      </c>
      <c r="AD17">
        <v>14.332000840313199</v>
      </c>
      <c r="AE17">
        <v>16.003341428521999</v>
      </c>
      <c r="AF17">
        <v>17.123922531654902</v>
      </c>
      <c r="AG17">
        <v>18.664551350846899</v>
      </c>
      <c r="AH17">
        <v>19.004868337144</v>
      </c>
      <c r="AI17">
        <v>20.844415410697898</v>
      </c>
      <c r="AJ17">
        <v>23.940397866019602</v>
      </c>
      <c r="AK17">
        <v>28.552097428958099</v>
      </c>
      <c r="AL17">
        <v>36.1003530710964</v>
      </c>
      <c r="AM17">
        <v>47.331746846468498</v>
      </c>
      <c r="AN17">
        <v>53.248409624687</v>
      </c>
      <c r="AO17">
        <v>55.051094209322898</v>
      </c>
      <c r="AP17">
        <v>68.438243665717906</v>
      </c>
      <c r="AQ17">
        <v>74.763971194375799</v>
      </c>
      <c r="AR17">
        <v>73.738976249358402</v>
      </c>
      <c r="AS17">
        <v>81.674521332026899</v>
      </c>
      <c r="AT17">
        <v>88.087350100321999</v>
      </c>
      <c r="AU17">
        <v>100</v>
      </c>
      <c r="AV17">
        <v>102.809014978302</v>
      </c>
      <c r="AW17">
        <v>111.385376324017</v>
      </c>
      <c r="AX17">
        <v>138.23744420076801</v>
      </c>
      <c r="AY17">
        <v>153.41794596612399</v>
      </c>
      <c r="AZ17">
        <v>163.23861073522801</v>
      </c>
      <c r="BA17">
        <v>179.12992083119499</v>
      </c>
      <c r="BB17">
        <v>211.39626397897101</v>
      </c>
    </row>
    <row r="18" spans="1:54">
      <c r="A18" t="s">
        <v>196</v>
      </c>
      <c r="B18">
        <v>17.205980099433202</v>
      </c>
      <c r="C18">
        <v>17.375140016141099</v>
      </c>
      <c r="D18">
        <v>17.619213610248199</v>
      </c>
      <c r="E18">
        <v>17.998615137480002</v>
      </c>
      <c r="F18">
        <v>18.750168481710901</v>
      </c>
      <c r="G18">
        <v>19.511388107138199</v>
      </c>
      <c r="H18">
        <v>20.325772277574799</v>
      </c>
      <c r="I18">
        <v>20.9178319858108</v>
      </c>
      <c r="J18">
        <v>21.4833094219047</v>
      </c>
      <c r="K18">
        <v>22.288027311144901</v>
      </c>
      <c r="L18">
        <v>23.16040916731</v>
      </c>
      <c r="M18">
        <v>24.165702386703401</v>
      </c>
      <c r="N18">
        <v>25.482129024267</v>
      </c>
      <c r="O18">
        <v>27.254481913468801</v>
      </c>
      <c r="P18">
        <v>30.709774593040699</v>
      </c>
      <c r="Q18">
        <v>34.6308611861595</v>
      </c>
      <c r="R18">
        <v>37.802597803761898</v>
      </c>
      <c r="S18">
        <v>40.490683212587001</v>
      </c>
      <c r="T18">
        <v>42.300857529330699</v>
      </c>
      <c r="U18">
        <v>44.191318498580401</v>
      </c>
      <c r="V18">
        <v>47.1304721332178</v>
      </c>
      <c r="W18">
        <v>50.725713944225397</v>
      </c>
      <c r="X18">
        <v>55.151963992145198</v>
      </c>
      <c r="Y18">
        <v>59.378463056138003</v>
      </c>
      <c r="Z18">
        <v>63.147521331008399</v>
      </c>
      <c r="AA18">
        <v>66.221338354666301</v>
      </c>
      <c r="AB18">
        <v>67.079236691914005</v>
      </c>
      <c r="AC18">
        <v>68.1219719664862</v>
      </c>
      <c r="AD18">
        <v>68.913583953596699</v>
      </c>
      <c r="AE18">
        <v>71.053660968921605</v>
      </c>
      <c r="AF18">
        <v>73.507018127505404</v>
      </c>
      <c r="AG18">
        <v>75.865529004184495</v>
      </c>
      <c r="AH18">
        <v>77.708995828827796</v>
      </c>
      <c r="AI18">
        <v>79.849072844152701</v>
      </c>
      <c r="AJ18">
        <v>81.747722960085596</v>
      </c>
      <c r="AK18">
        <v>82.946809893733004</v>
      </c>
      <c r="AL18">
        <v>84.654617793955794</v>
      </c>
      <c r="AM18">
        <v>86.032337255565906</v>
      </c>
      <c r="AN18">
        <v>86.853466519935694</v>
      </c>
      <c r="AO18">
        <v>87.824853974434902</v>
      </c>
      <c r="AP18">
        <v>90.059680013544394</v>
      </c>
      <c r="AQ18">
        <v>92.288157115042694</v>
      </c>
      <c r="AR18">
        <v>93.803436891560096</v>
      </c>
      <c r="AS18">
        <v>95.297553542707206</v>
      </c>
      <c r="AT18">
        <v>97.291119952594599</v>
      </c>
      <c r="AU18">
        <v>100</v>
      </c>
      <c r="AV18">
        <v>101.79094071005299</v>
      </c>
      <c r="AW18">
        <v>103.646741201366</v>
      </c>
      <c r="AX18">
        <v>108.299619759533</v>
      </c>
      <c r="AY18">
        <v>108.24205670366401</v>
      </c>
      <c r="AZ18">
        <v>110.61106021419999</v>
      </c>
      <c r="BA18">
        <v>114.51724054060701</v>
      </c>
      <c r="BB18">
        <v>117.76995857081501</v>
      </c>
    </row>
    <row r="19" spans="1:54">
      <c r="A19" t="s">
        <v>200</v>
      </c>
      <c r="AH19">
        <v>45.528460786138801</v>
      </c>
      <c r="AI19">
        <v>45.729058826933098</v>
      </c>
      <c r="AJ19">
        <v>63.348861282900401</v>
      </c>
      <c r="AK19">
        <v>72.510720891550505</v>
      </c>
      <c r="AL19">
        <v>76.074071543481907</v>
      </c>
      <c r="AM19">
        <v>78.711023970653102</v>
      </c>
      <c r="AN19">
        <v>83.239516792106798</v>
      </c>
      <c r="AO19">
        <v>83.511479349819496</v>
      </c>
      <c r="AP19">
        <v>86.990070204288401</v>
      </c>
      <c r="AQ19">
        <v>90.456011637467597</v>
      </c>
      <c r="AR19">
        <v>92.707608626905298</v>
      </c>
      <c r="AS19">
        <v>94.086395547403697</v>
      </c>
      <c r="AT19">
        <v>94.908607931187106</v>
      </c>
      <c r="AU19">
        <v>100</v>
      </c>
      <c r="AV19">
        <v>103.78217696540401</v>
      </c>
      <c r="AW19">
        <v>105.12934033268</v>
      </c>
      <c r="AX19">
        <v>113.484283094048</v>
      </c>
      <c r="AY19">
        <v>115.931946113465</v>
      </c>
      <c r="AZ19">
        <v>118.606909780688</v>
      </c>
      <c r="BA19">
        <v>121.82447864575801</v>
      </c>
      <c r="BB19">
        <v>130.05143616303499</v>
      </c>
    </row>
    <row r="20" spans="1:54">
      <c r="A20" t="s">
        <v>217</v>
      </c>
      <c r="B20">
        <v>12.324711986806101</v>
      </c>
      <c r="C20">
        <v>14.612442123636701</v>
      </c>
      <c r="D20">
        <v>14.857333438341101</v>
      </c>
      <c r="E20">
        <v>15.6855113391975</v>
      </c>
      <c r="F20">
        <v>15.974928347602701</v>
      </c>
      <c r="G20">
        <v>15.858271030350901</v>
      </c>
      <c r="H20">
        <v>16.233177370421</v>
      </c>
      <c r="I20">
        <v>15.529671411645401</v>
      </c>
      <c r="J20">
        <v>15.485145718042499</v>
      </c>
      <c r="K20">
        <v>16.980318508918501</v>
      </c>
      <c r="L20">
        <v>17.281312197622601</v>
      </c>
      <c r="M20">
        <v>17.6375177463743</v>
      </c>
      <c r="N20">
        <v>17.121910214547299</v>
      </c>
      <c r="O20">
        <v>18.423841495234601</v>
      </c>
      <c r="P20">
        <v>20.030328520095502</v>
      </c>
      <c r="Q20">
        <v>23.787406545588698</v>
      </c>
      <c r="R20">
        <v>21.789093417065398</v>
      </c>
      <c r="S20">
        <v>28.3227936950688</v>
      </c>
      <c r="T20">
        <v>30.664845178057298</v>
      </c>
      <c r="U20">
        <v>35.262568298559898</v>
      </c>
      <c r="V20">
        <v>39.565531327479498</v>
      </c>
      <c r="W20">
        <v>42.5549863954042</v>
      </c>
      <c r="X20">
        <v>47.6870178390432</v>
      </c>
      <c r="Y20">
        <v>51.575304147731302</v>
      </c>
      <c r="Z20">
        <v>54.0751373140628</v>
      </c>
      <c r="AA20">
        <v>57.809597563975899</v>
      </c>
      <c r="AB20">
        <v>56.299759489762103</v>
      </c>
      <c r="AC20">
        <v>54.789921415357398</v>
      </c>
      <c r="AD20">
        <v>57.121570087281903</v>
      </c>
      <c r="AE20">
        <v>56.846359096497402</v>
      </c>
      <c r="AF20">
        <v>56.559680981096797</v>
      </c>
      <c r="AG20">
        <v>57.782840940139401</v>
      </c>
      <c r="AH20">
        <v>56.6323061036653</v>
      </c>
      <c r="AI20">
        <v>56.945740843169702</v>
      </c>
      <c r="AJ20">
        <v>71.283468988070197</v>
      </c>
      <c r="AK20">
        <v>76.600392435033001</v>
      </c>
      <c r="AL20">
        <v>81.271334528626198</v>
      </c>
      <c r="AM20">
        <v>83.155765340526202</v>
      </c>
      <c r="AN20">
        <v>87.383681726230904</v>
      </c>
      <c r="AO20">
        <v>86.446392447740806</v>
      </c>
      <c r="AP20">
        <v>86.183412002696997</v>
      </c>
      <c r="AQ20">
        <v>90.498988536750105</v>
      </c>
      <c r="AR20">
        <v>92.467970330411305</v>
      </c>
      <c r="AS20">
        <v>94.349291975724896</v>
      </c>
      <c r="AT20">
        <v>93.971679028995297</v>
      </c>
      <c r="AU20">
        <v>100</v>
      </c>
      <c r="AV20">
        <v>102.33310856372201</v>
      </c>
      <c r="AW20">
        <v>102.097100472016</v>
      </c>
      <c r="AX20">
        <v>112.98044504383</v>
      </c>
      <c r="AY20">
        <v>115.927174645988</v>
      </c>
      <c r="AZ20">
        <v>115.041223547502</v>
      </c>
      <c r="BA20">
        <v>118.216093557292</v>
      </c>
      <c r="BB20">
        <v>122.729764173619</v>
      </c>
    </row>
    <row r="21" spans="1:54">
      <c r="A21" t="s">
        <v>190</v>
      </c>
      <c r="AB21">
        <v>35.110503775920797</v>
      </c>
      <c r="AC21">
        <v>38.577559319905497</v>
      </c>
      <c r="AD21">
        <v>41.437223504385301</v>
      </c>
      <c r="AE21">
        <v>43.9423024627757</v>
      </c>
      <c r="AF21">
        <v>46.6345236238244</v>
      </c>
      <c r="AG21">
        <v>49.599250097515899</v>
      </c>
      <c r="AH21">
        <v>51.401724996803402</v>
      </c>
      <c r="AI21">
        <v>52.951393762675302</v>
      </c>
      <c r="AJ21">
        <v>55.765093195624999</v>
      </c>
      <c r="AK21">
        <v>61.507677540061103</v>
      </c>
      <c r="AL21">
        <v>62.969794398256802</v>
      </c>
      <c r="AM21">
        <v>66.310720475245105</v>
      </c>
      <c r="AN21">
        <v>71.882305000000898</v>
      </c>
      <c r="AO21">
        <v>76.271938771125406</v>
      </c>
      <c r="AP21">
        <v>77.956218595049805</v>
      </c>
      <c r="AQ21">
        <v>79.520935345053601</v>
      </c>
      <c r="AR21">
        <v>82.171022150533105</v>
      </c>
      <c r="AS21">
        <v>86.829057238628096</v>
      </c>
      <c r="AT21">
        <v>93.417243549402102</v>
      </c>
      <c r="AU21">
        <v>100</v>
      </c>
      <c r="AV21">
        <v>106.765261170548</v>
      </c>
      <c r="AW21">
        <v>116.48835745752</v>
      </c>
      <c r="AX21">
        <v>126.85808684707401</v>
      </c>
      <c r="AY21">
        <v>133.73820012586501</v>
      </c>
      <c r="AZ21">
        <v>144.606670862177</v>
      </c>
      <c r="BA21">
        <v>160.08653241032101</v>
      </c>
      <c r="BB21">
        <v>170.041004944897</v>
      </c>
    </row>
    <row r="22" spans="1:54">
      <c r="A22" t="s">
        <v>215</v>
      </c>
      <c r="AA22">
        <v>3.4148701192285899E-2</v>
      </c>
      <c r="AB22">
        <v>3.5070716124477597E-2</v>
      </c>
      <c r="AC22">
        <v>3.6026879757861598E-2</v>
      </c>
      <c r="AD22">
        <v>3.6880597287668702E-2</v>
      </c>
      <c r="AE22">
        <v>3.9236857669936398E-2</v>
      </c>
      <c r="AF22">
        <v>4.85752297953813E-2</v>
      </c>
      <c r="AG22">
        <v>0.212977663432415</v>
      </c>
      <c r="AH22">
        <v>0.40742186731632901</v>
      </c>
      <c r="AI22">
        <v>0.70434600006132198</v>
      </c>
      <c r="AJ22">
        <v>1.3809220199219301</v>
      </c>
      <c r="AK22">
        <v>2.2378508826874501</v>
      </c>
      <c r="AL22">
        <v>4.9592453948516004</v>
      </c>
      <c r="AM22">
        <v>57.446601893969301</v>
      </c>
      <c r="AN22">
        <v>68.173180637410994</v>
      </c>
      <c r="AO22">
        <v>69.927282754290999</v>
      </c>
      <c r="AP22">
        <v>77.141162913450202</v>
      </c>
      <c r="AQ22">
        <v>82.819485743181303</v>
      </c>
      <c r="AR22">
        <v>87.631405954922499</v>
      </c>
      <c r="AS22">
        <v>89.521709179695193</v>
      </c>
      <c r="AT22">
        <v>95.202876036377901</v>
      </c>
      <c r="AU22">
        <v>100</v>
      </c>
      <c r="AV22">
        <v>107.26161331260499</v>
      </c>
      <c r="AW22">
        <v>116.274256162675</v>
      </c>
      <c r="AX22">
        <v>130.63269904990199</v>
      </c>
      <c r="AY22">
        <v>134.229261096013</v>
      </c>
      <c r="AZ22">
        <v>137.503125044841</v>
      </c>
      <c r="BA22">
        <v>143.305578483727</v>
      </c>
      <c r="BB22">
        <v>147.539606522333</v>
      </c>
    </row>
    <row r="23" spans="1:54">
      <c r="A23" t="s">
        <v>188</v>
      </c>
      <c r="G23">
        <v>20.533102957536801</v>
      </c>
      <c r="H23">
        <v>20.9713762331005</v>
      </c>
      <c r="I23">
        <v>21.8643580318403</v>
      </c>
      <c r="J23">
        <v>22.576552104542301</v>
      </c>
      <c r="K23">
        <v>22.532724776991401</v>
      </c>
      <c r="L23">
        <v>22.899778645120499</v>
      </c>
      <c r="M23">
        <v>24.225555303699299</v>
      </c>
      <c r="N23">
        <v>25.4581988910132</v>
      </c>
      <c r="O23">
        <v>29.10682390957</v>
      </c>
      <c r="P23">
        <v>36.206850972814003</v>
      </c>
      <c r="Q23">
        <v>42.057799200857801</v>
      </c>
      <c r="R23">
        <v>51.5190235360703</v>
      </c>
      <c r="S23">
        <v>60.653923882781498</v>
      </c>
      <c r="T23">
        <v>70.228471839654702</v>
      </c>
      <c r="U23">
        <v>71.777706275865498</v>
      </c>
      <c r="V23">
        <v>74.555162607283506</v>
      </c>
      <c r="W23">
        <v>83.013145204924896</v>
      </c>
      <c r="X23">
        <v>90.389455110431996</v>
      </c>
      <c r="Y23">
        <v>93.076190506502797</v>
      </c>
      <c r="Z23">
        <v>93.3762674468433</v>
      </c>
      <c r="AA23">
        <v>90.9148977006857</v>
      </c>
      <c r="AB23">
        <v>88.827406903887294</v>
      </c>
      <c r="AC23">
        <v>87.277367095585504</v>
      </c>
      <c r="AD23">
        <v>87.542198017606907</v>
      </c>
      <c r="AE23">
        <v>88.842985193418002</v>
      </c>
      <c r="AF23">
        <v>89.6686345385435</v>
      </c>
      <c r="AG23">
        <v>90.354079277893007</v>
      </c>
      <c r="AH23">
        <v>90.198296382586406</v>
      </c>
      <c r="AI23">
        <v>92.488304943595097</v>
      </c>
      <c r="AJ23">
        <v>93.243851985832606</v>
      </c>
      <c r="AK23">
        <v>95.765198146371404</v>
      </c>
      <c r="AL23">
        <v>95.332121697419097</v>
      </c>
      <c r="AM23">
        <v>97.650171179582998</v>
      </c>
      <c r="AN23">
        <v>97.292250233426699</v>
      </c>
      <c r="AO23">
        <v>96.039526921879897</v>
      </c>
      <c r="AP23">
        <v>95.362589480236593</v>
      </c>
      <c r="AQ23">
        <v>94.211017740429497</v>
      </c>
      <c r="AR23">
        <v>93.744164332399606</v>
      </c>
      <c r="AS23">
        <v>95.238095238095198</v>
      </c>
      <c r="AT23">
        <v>97.478991596638707</v>
      </c>
      <c r="AU23">
        <v>100</v>
      </c>
      <c r="AV23">
        <v>102.00746965452799</v>
      </c>
      <c r="AW23">
        <v>105.32951291627801</v>
      </c>
      <c r="AX23">
        <v>109.04343487395001</v>
      </c>
      <c r="AY23">
        <v>112.091758092126</v>
      </c>
      <c r="AZ23">
        <v>114.290869125428</v>
      </c>
      <c r="BA23">
        <v>113.87433862433799</v>
      </c>
      <c r="BB23">
        <v>117.011068316215</v>
      </c>
    </row>
    <row r="24" spans="1:54">
      <c r="A24" t="s">
        <v>186</v>
      </c>
      <c r="H24">
        <v>15.8360037544075</v>
      </c>
      <c r="I24">
        <v>16.697127077752299</v>
      </c>
      <c r="J24">
        <v>17.455348871749401</v>
      </c>
      <c r="K24">
        <v>19.015119419292098</v>
      </c>
      <c r="L24">
        <v>20.184947330138801</v>
      </c>
      <c r="M24">
        <v>21.116476962655401</v>
      </c>
      <c r="N24">
        <v>22.558903661199501</v>
      </c>
      <c r="O24">
        <v>23.795527301480998</v>
      </c>
      <c r="P24">
        <v>26.906041946836599</v>
      </c>
      <c r="Q24">
        <v>29.693409684750701</v>
      </c>
      <c r="R24">
        <v>30.9571126747277</v>
      </c>
      <c r="S24">
        <v>31.9446062969457</v>
      </c>
      <c r="T24">
        <v>33.896124771531298</v>
      </c>
      <c r="U24">
        <v>36.977754777097502</v>
      </c>
      <c r="V24">
        <v>41.451263361734199</v>
      </c>
      <c r="W24">
        <v>46.058363405222998</v>
      </c>
      <c r="X24">
        <v>48.827678243262</v>
      </c>
      <c r="Y24">
        <v>50.780785372992398</v>
      </c>
      <c r="Z24">
        <v>52.794927100526998</v>
      </c>
      <c r="AA24">
        <v>55.226138579722701</v>
      </c>
      <c r="AB24">
        <v>58.227006305089901</v>
      </c>
      <c r="AC24">
        <v>61.578822967830703</v>
      </c>
      <c r="AD24">
        <v>64.289776353628</v>
      </c>
      <c r="AE24">
        <v>67.753489779009399</v>
      </c>
      <c r="AF24">
        <v>70.917116431854495</v>
      </c>
      <c r="AG24">
        <v>75.962643183657903</v>
      </c>
      <c r="AH24">
        <v>80.321530710165902</v>
      </c>
      <c r="AI24">
        <v>82.508603798145202</v>
      </c>
      <c r="AJ24">
        <v>83.663174939939196</v>
      </c>
      <c r="AK24">
        <v>85.392488544387803</v>
      </c>
      <c r="AL24">
        <v>86.570168301143397</v>
      </c>
      <c r="AM24">
        <v>87.041240203845703</v>
      </c>
      <c r="AN24">
        <v>88.204645054458794</v>
      </c>
      <c r="AO24">
        <v>89.310950280501899</v>
      </c>
      <c r="AP24">
        <v>90.745578347822402</v>
      </c>
      <c r="AQ24">
        <v>92.601316146346306</v>
      </c>
      <c r="AR24">
        <v>94.614077912437693</v>
      </c>
      <c r="AS24">
        <v>97.476196594007106</v>
      </c>
      <c r="AT24">
        <v>98.433329050861204</v>
      </c>
      <c r="AU24">
        <v>100</v>
      </c>
      <c r="AV24">
        <v>102.389826274393</v>
      </c>
      <c r="AW24">
        <v>104.941972506531</v>
      </c>
      <c r="AX24">
        <v>109.65340527886001</v>
      </c>
      <c r="AY24">
        <v>111.915264157138</v>
      </c>
      <c r="AZ24">
        <v>113.41943595420599</v>
      </c>
      <c r="BA24">
        <v>117.047475794326</v>
      </c>
      <c r="BB24">
        <v>119.35725271117199</v>
      </c>
    </row>
    <row r="25" spans="1:54">
      <c r="A25" t="s">
        <v>208</v>
      </c>
      <c r="AU25">
        <v>100</v>
      </c>
      <c r="AV25">
        <v>106.125</v>
      </c>
      <c r="AW25">
        <v>107.73333333333299</v>
      </c>
      <c r="AX25">
        <v>115.723760060744</v>
      </c>
      <c r="AY25">
        <v>115.272212604404</v>
      </c>
      <c r="AZ25">
        <v>117.794988610478</v>
      </c>
      <c r="BA25">
        <v>122.123954441913</v>
      </c>
      <c r="BB25">
        <v>124.62709794988599</v>
      </c>
    </row>
    <row r="26" spans="1:54">
      <c r="A26" t="s">
        <v>194</v>
      </c>
      <c r="AH26">
        <v>2.3457562588791501E-4</v>
      </c>
      <c r="AI26">
        <v>3.0265721320337298E-3</v>
      </c>
      <c r="AJ26">
        <v>7.0247247843501504E-2</v>
      </c>
      <c r="AK26">
        <v>0.56854331851759798</v>
      </c>
      <c r="AL26">
        <v>0.86823431032294196</v>
      </c>
      <c r="AM26">
        <v>1.4233604612169699</v>
      </c>
      <c r="AN26">
        <v>2.4605592031613801</v>
      </c>
      <c r="AO26">
        <v>9.6866987347088607</v>
      </c>
      <c r="AP26">
        <v>26.020432991928601</v>
      </c>
      <c r="AQ26">
        <v>41.928007299995699</v>
      </c>
      <c r="AR26">
        <v>59.763153583350402</v>
      </c>
      <c r="AS26">
        <v>76.734598277183807</v>
      </c>
      <c r="AT26">
        <v>90.629885397048199</v>
      </c>
      <c r="AU26">
        <v>100</v>
      </c>
      <c r="AV26">
        <v>107.03302928468599</v>
      </c>
      <c r="AW26">
        <v>116.04681626500199</v>
      </c>
      <c r="AX26">
        <v>133.26569952465499</v>
      </c>
      <c r="AY26">
        <v>150.51781900559999</v>
      </c>
      <c r="AZ26">
        <v>162.16149824388</v>
      </c>
      <c r="BA26">
        <v>248.47795292203801</v>
      </c>
      <c r="BB26">
        <v>395.62594071844899</v>
      </c>
    </row>
    <row r="27" spans="1:54">
      <c r="A27" t="s">
        <v>198</v>
      </c>
      <c r="V27">
        <v>48.103655187150203</v>
      </c>
      <c r="W27">
        <v>53.503045055145698</v>
      </c>
      <c r="X27">
        <v>57.162135709489696</v>
      </c>
      <c r="Y27">
        <v>60.018011342371601</v>
      </c>
      <c r="Z27">
        <v>62.0483604251881</v>
      </c>
      <c r="AA27">
        <v>65.001856665428903</v>
      </c>
      <c r="AB27">
        <v>65.521722985517997</v>
      </c>
      <c r="AC27">
        <v>66.839955440029698</v>
      </c>
      <c r="AD27">
        <v>68.937987374675103</v>
      </c>
      <c r="AE27">
        <v>70.404753063497907</v>
      </c>
      <c r="AF27">
        <v>72.558484961009995</v>
      </c>
      <c r="AG27">
        <v>75.919049387300404</v>
      </c>
      <c r="AH27">
        <v>77.757148161901199</v>
      </c>
      <c r="AI27">
        <v>78.908280727812794</v>
      </c>
      <c r="AJ27">
        <v>80.950612699591503</v>
      </c>
      <c r="AK27">
        <v>83.2900111399926</v>
      </c>
      <c r="AL27">
        <v>88.618640920906003</v>
      </c>
      <c r="AM27">
        <v>89.546973635350895</v>
      </c>
      <c r="AN27">
        <v>88.767174155217205</v>
      </c>
      <c r="AO27">
        <v>87.690308206461197</v>
      </c>
      <c r="AP27">
        <v>88.228741180839194</v>
      </c>
      <c r="AQ27">
        <v>89.249907166728505</v>
      </c>
      <c r="AR27">
        <v>91.217972521351598</v>
      </c>
      <c r="AS27">
        <v>93.594504270330503</v>
      </c>
      <c r="AT27">
        <v>96.490902339398403</v>
      </c>
      <c r="AU27">
        <v>100</v>
      </c>
      <c r="AV27">
        <v>104.23284589676901</v>
      </c>
      <c r="AW27">
        <v>106.646862235425</v>
      </c>
      <c r="AX27">
        <v>113.46082435945</v>
      </c>
      <c r="AY27">
        <v>112.235425176383</v>
      </c>
      <c r="AZ27">
        <v>118.497745714036</v>
      </c>
      <c r="BA27">
        <v>114.168451079905</v>
      </c>
      <c r="BB27">
        <v>115.66000459841599</v>
      </c>
    </row>
    <row r="28" spans="1:54">
      <c r="A28" t="s">
        <v>202</v>
      </c>
    </row>
    <row r="29" spans="1:54">
      <c r="A29" t="s">
        <v>206</v>
      </c>
      <c r="B29">
        <v>3.0709976474336902E-5</v>
      </c>
      <c r="C29">
        <v>3.3032109217807302E-5</v>
      </c>
      <c r="D29">
        <v>3.4974176394482701E-5</v>
      </c>
      <c r="E29">
        <v>3.4727133776290001E-5</v>
      </c>
      <c r="F29">
        <v>3.8262987397148603E-5</v>
      </c>
      <c r="G29">
        <v>3.9357418279795399E-5</v>
      </c>
      <c r="H29">
        <v>4.2093495486412098E-5</v>
      </c>
      <c r="I29">
        <v>4.6807966980469398E-5</v>
      </c>
      <c r="J29">
        <v>4.9368654622734802E-5</v>
      </c>
      <c r="K29">
        <v>5.0459577714161001E-5</v>
      </c>
      <c r="L29">
        <v>5.2455510958475202E-5</v>
      </c>
      <c r="M29">
        <v>5.4383048668309797E-5</v>
      </c>
      <c r="N29">
        <v>5.79242248171661E-5</v>
      </c>
      <c r="O29">
        <v>7.6162262918997805E-5</v>
      </c>
      <c r="P29">
        <v>1.24019640027677E-4</v>
      </c>
      <c r="Q29">
        <v>1.33912371734385E-4</v>
      </c>
      <c r="R29">
        <v>1.3993040931699799E-4</v>
      </c>
      <c r="S29">
        <v>1.5127492515121599E-4</v>
      </c>
      <c r="T29">
        <v>1.66940460635215E-4</v>
      </c>
      <c r="U29">
        <v>1.99860646661702E-4</v>
      </c>
      <c r="V29">
        <v>2.9427811404890398E-4</v>
      </c>
      <c r="W29">
        <v>3.8884026938124702E-4</v>
      </c>
      <c r="X29">
        <v>8.6919689023273001E-4</v>
      </c>
      <c r="Y29">
        <v>3.2645842968473501E-3</v>
      </c>
      <c r="Z29">
        <v>4.5095333282712598E-2</v>
      </c>
      <c r="AA29">
        <v>5.3436344849156701</v>
      </c>
      <c r="AB29">
        <v>20.110018541848302</v>
      </c>
      <c r="AC29">
        <v>23.041797503085998</v>
      </c>
      <c r="AD29">
        <v>26.7289669202247</v>
      </c>
      <c r="AE29">
        <v>30.784678192685099</v>
      </c>
      <c r="AF29">
        <v>36.0546378653113</v>
      </c>
      <c r="AG29">
        <v>43.787301220592198</v>
      </c>
      <c r="AH29">
        <v>49.068191444303302</v>
      </c>
      <c r="AI29">
        <v>53.252666435639803</v>
      </c>
      <c r="AJ29">
        <v>57.445804936275103</v>
      </c>
      <c r="AK29">
        <v>63.301374610142098</v>
      </c>
      <c r="AL29">
        <v>71.166878441338397</v>
      </c>
      <c r="AM29">
        <v>74.517731315698299</v>
      </c>
      <c r="AN29">
        <v>80.235647452928305</v>
      </c>
      <c r="AO29">
        <v>81.968349312694897</v>
      </c>
      <c r="AP29">
        <v>85.745639366986296</v>
      </c>
      <c r="AQ29">
        <v>87.108698163336001</v>
      </c>
      <c r="AR29">
        <v>87.917292364560495</v>
      </c>
      <c r="AS29">
        <v>90.851334180432005</v>
      </c>
      <c r="AT29">
        <v>94.882753840822502</v>
      </c>
      <c r="AU29">
        <v>100</v>
      </c>
      <c r="AV29">
        <v>104.28554926648999</v>
      </c>
      <c r="AW29">
        <v>113.364907011667</v>
      </c>
      <c r="AX29">
        <v>129.23645604712999</v>
      </c>
      <c r="AY29">
        <v>133.56506290953601</v>
      </c>
      <c r="AZ29">
        <v>136.90654961302999</v>
      </c>
      <c r="BA29">
        <v>150.340764699087</v>
      </c>
      <c r="BB29">
        <v>157.23595548881499</v>
      </c>
    </row>
    <row r="30" spans="1:54">
      <c r="A30" t="s">
        <v>31</v>
      </c>
      <c r="V30">
        <v>4.49067989561526E-10</v>
      </c>
      <c r="W30">
        <v>9.0588159723921602E-10</v>
      </c>
      <c r="X30">
        <v>1.8166866436691201E-9</v>
      </c>
      <c r="Y30">
        <v>4.2697149292999297E-9</v>
      </c>
      <c r="Z30">
        <v>1.2472766806269E-8</v>
      </c>
      <c r="AA30">
        <v>4.0660166629915799E-8</v>
      </c>
      <c r="AB30">
        <v>1.0048841645809401E-7</v>
      </c>
      <c r="AC30">
        <v>3.2993877746235602E-7</v>
      </c>
      <c r="AD30">
        <v>2.4056322172069299E-6</v>
      </c>
      <c r="AE30">
        <v>3.6823571209063403E-5</v>
      </c>
      <c r="AF30">
        <v>1.12228410565646E-3</v>
      </c>
      <c r="AG30">
        <v>5.9793569005811001E-3</v>
      </c>
      <c r="AH30">
        <v>6.28818147587802E-2</v>
      </c>
      <c r="AI30">
        <v>1.27523282651299</v>
      </c>
      <c r="AJ30">
        <v>27.747627614246198</v>
      </c>
      <c r="AK30">
        <v>46.063247328204703</v>
      </c>
      <c r="AL30">
        <v>53.321634090022599</v>
      </c>
      <c r="AM30">
        <v>57.014326250951598</v>
      </c>
      <c r="AN30">
        <v>58.837981867257199</v>
      </c>
      <c r="AO30">
        <v>61.696311163402299</v>
      </c>
      <c r="AP30">
        <v>66.042632708145902</v>
      </c>
      <c r="AQ30">
        <v>70.558516160287894</v>
      </c>
      <c r="AR30">
        <v>76.520866495951296</v>
      </c>
      <c r="AS30">
        <v>87.781161326043303</v>
      </c>
      <c r="AT30">
        <v>93.573949754308302</v>
      </c>
      <c r="AU30">
        <v>100</v>
      </c>
      <c r="AV30">
        <v>104.183680531525</v>
      </c>
      <c r="AW30">
        <v>107.972870094816</v>
      </c>
      <c r="AX30">
        <v>114.087480102429</v>
      </c>
      <c r="AY30">
        <v>119.662260364039</v>
      </c>
      <c r="AZ30">
        <v>125.69122430618</v>
      </c>
      <c r="BA30">
        <v>134.032343645466</v>
      </c>
      <c r="BB30">
        <v>141.272723602556</v>
      </c>
    </row>
    <row r="31" spans="1:54">
      <c r="A31" t="s">
        <v>192</v>
      </c>
      <c r="H31">
        <v>8.1254312289793305</v>
      </c>
      <c r="I31">
        <v>8.4207805098246507</v>
      </c>
      <c r="J31">
        <v>9.0513911365359405</v>
      </c>
      <c r="K31">
        <v>9.5795607964563505</v>
      </c>
      <c r="L31">
        <v>10.277356732518999</v>
      </c>
      <c r="M31">
        <v>11.044998782324701</v>
      </c>
      <c r="N31">
        <v>12.3567753180366</v>
      </c>
      <c r="O31">
        <v>14.4395199089493</v>
      </c>
      <c r="P31">
        <v>20.059803859334799</v>
      </c>
      <c r="Q31">
        <v>24.130834487392001</v>
      </c>
      <c r="R31">
        <v>25.334183246559199</v>
      </c>
      <c r="S31">
        <v>27.450187891622701</v>
      </c>
      <c r="T31">
        <v>30.053119729459599</v>
      </c>
      <c r="U31">
        <v>34.011066173424403</v>
      </c>
      <c r="V31">
        <v>38.9190397846967</v>
      </c>
      <c r="W31">
        <v>44.588595507882097</v>
      </c>
      <c r="X31">
        <v>49.195697173488803</v>
      </c>
      <c r="Y31">
        <v>51.768779123987301</v>
      </c>
      <c r="Z31">
        <v>54.194559184559701</v>
      </c>
      <c r="AA31">
        <v>56.316333216857501</v>
      </c>
      <c r="AB31">
        <v>57.065378998083702</v>
      </c>
      <c r="AC31">
        <v>58.955230905937398</v>
      </c>
      <c r="AD31">
        <v>61.819782553804501</v>
      </c>
      <c r="AE31">
        <v>65.646497610747303</v>
      </c>
      <c r="AF31">
        <v>67.664846911870299</v>
      </c>
      <c r="AG31">
        <v>71.898992728356404</v>
      </c>
      <c r="AH31">
        <v>76.280440434831405</v>
      </c>
      <c r="AI31">
        <v>77.129776864341096</v>
      </c>
      <c r="AJ31">
        <v>77.189324436890004</v>
      </c>
      <c r="AK31">
        <v>78.639605934344502</v>
      </c>
      <c r="AL31">
        <v>80.516066643770102</v>
      </c>
      <c r="AM31">
        <v>86.724289194277802</v>
      </c>
      <c r="AN31">
        <v>85.623856303665093</v>
      </c>
      <c r="AO31">
        <v>86.959641893425797</v>
      </c>
      <c r="AP31">
        <v>89.077816185760796</v>
      </c>
      <c r="AQ31">
        <v>91.374095223396907</v>
      </c>
      <c r="AR31">
        <v>91.488540782467794</v>
      </c>
      <c r="AS31">
        <v>92.970136584613002</v>
      </c>
      <c r="AT31">
        <v>94.266532911490103</v>
      </c>
      <c r="AU31">
        <v>100</v>
      </c>
      <c r="AV31">
        <v>107.30766262828899</v>
      </c>
      <c r="AW31">
        <v>111.63670036268201</v>
      </c>
      <c r="AX31">
        <v>120.68832471641301</v>
      </c>
      <c r="AY31">
        <v>125.086040589552</v>
      </c>
      <c r="AZ31">
        <v>132.371324947913</v>
      </c>
      <c r="BA31">
        <v>144.856856238907</v>
      </c>
      <c r="BB31">
        <v>151.42372096612399</v>
      </c>
    </row>
    <row r="32" spans="1:54">
      <c r="A32" t="s">
        <v>213</v>
      </c>
      <c r="S32">
        <v>51.709358025767003</v>
      </c>
      <c r="V32">
        <v>61.120461186456502</v>
      </c>
      <c r="W32">
        <v>66.705071853239403</v>
      </c>
      <c r="X32">
        <v>70.945239211352202</v>
      </c>
      <c r="Y32">
        <v>71.772588939764503</v>
      </c>
      <c r="Z32">
        <v>73.978854882197396</v>
      </c>
      <c r="AA32">
        <v>75.719736602397901</v>
      </c>
      <c r="AB32">
        <v>77.068489024236996</v>
      </c>
      <c r="AC32">
        <v>78.029421260882302</v>
      </c>
      <c r="AD32">
        <v>78.960189705346096</v>
      </c>
      <c r="AE32">
        <v>79.990067752692795</v>
      </c>
      <c r="AF32">
        <v>81.700785680711803</v>
      </c>
      <c r="AG32">
        <v>83.007998251603198</v>
      </c>
      <c r="AH32">
        <v>84.070108465452407</v>
      </c>
      <c r="AI32">
        <v>87.644517838983603</v>
      </c>
      <c r="AJ32">
        <v>89.802780260715707</v>
      </c>
      <c r="AK32">
        <v>95.160990121609103</v>
      </c>
      <c r="AL32">
        <v>97.060533388685599</v>
      </c>
      <c r="AM32">
        <v>98.721782697526805</v>
      </c>
      <c r="AN32">
        <v>98.286045173896298</v>
      </c>
      <c r="AO32">
        <v>97.877541245492694</v>
      </c>
      <c r="AP32">
        <v>99.402622578199399</v>
      </c>
      <c r="AQ32">
        <v>99.9949532743845</v>
      </c>
      <c r="AR32">
        <v>97.680097680097703</v>
      </c>
      <c r="AS32">
        <v>97.973137973137995</v>
      </c>
      <c r="AT32">
        <v>98.770858770858794</v>
      </c>
      <c r="AU32">
        <v>100</v>
      </c>
      <c r="AV32">
        <v>100.15988807834501</v>
      </c>
      <c r="AW32">
        <v>101.129209553313</v>
      </c>
      <c r="AX32">
        <v>103.237733586489</v>
      </c>
      <c r="AY32">
        <v>104.306985110423</v>
      </c>
      <c r="AZ32">
        <v>104.67922454281999</v>
      </c>
      <c r="BA32">
        <v>106.78948902435</v>
      </c>
      <c r="BB32">
        <v>107.2851020952</v>
      </c>
    </row>
    <row r="33" spans="1:54">
      <c r="A33" t="s">
        <v>204</v>
      </c>
      <c r="V33">
        <v>13.9417866251377</v>
      </c>
      <c r="W33">
        <v>15.3266441313596</v>
      </c>
      <c r="X33">
        <v>16.844661013179699</v>
      </c>
      <c r="Y33">
        <v>19.88069477682</v>
      </c>
      <c r="Z33">
        <v>21.278868220601701</v>
      </c>
      <c r="AA33">
        <v>21.678346347396499</v>
      </c>
      <c r="AB33">
        <v>23.835528232088301</v>
      </c>
      <c r="AC33">
        <v>25.3535451139084</v>
      </c>
      <c r="AD33">
        <v>27.910205125394999</v>
      </c>
      <c r="AE33">
        <v>30.360337636402999</v>
      </c>
      <c r="AF33">
        <v>33.3963714000433</v>
      </c>
      <c r="AG33">
        <v>37.4976801684696</v>
      </c>
      <c r="AH33">
        <v>43.489852070391301</v>
      </c>
      <c r="AI33">
        <v>48.363485217287497</v>
      </c>
      <c r="AJ33">
        <v>51.745733357483303</v>
      </c>
      <c r="AK33">
        <v>56.659314317059</v>
      </c>
      <c r="AL33">
        <v>61.639474964433902</v>
      </c>
      <c r="AM33">
        <v>65.654230138721402</v>
      </c>
      <c r="AN33">
        <v>72.598491576170602</v>
      </c>
      <c r="AO33">
        <v>77.518730504526204</v>
      </c>
      <c r="AP33">
        <v>80.628001924745604</v>
      </c>
      <c r="AQ33">
        <v>83.377743030849601</v>
      </c>
      <c r="AR33">
        <v>85.448371321402504</v>
      </c>
      <c r="AS33">
        <v>86.786623046165005</v>
      </c>
      <c r="AT33">
        <v>94.9563794983642</v>
      </c>
      <c r="AU33">
        <v>100</v>
      </c>
      <c r="AV33">
        <v>105.00045438022499</v>
      </c>
      <c r="AW33">
        <v>110.41439476554</v>
      </c>
      <c r="AX33">
        <v>119.608778625954</v>
      </c>
      <c r="AY33">
        <v>124.825063613232</v>
      </c>
      <c r="AZ33">
        <v>133.608233369684</v>
      </c>
      <c r="BA33">
        <v>145.431206833879</v>
      </c>
      <c r="BB33">
        <v>161.31179571065101</v>
      </c>
    </row>
    <row r="34" spans="1:54">
      <c r="A34" t="s">
        <v>210</v>
      </c>
      <c r="P34">
        <v>4.72622773879006</v>
      </c>
      <c r="Q34">
        <v>5.29218193239101</v>
      </c>
      <c r="R34">
        <v>5.9130831351037401</v>
      </c>
      <c r="S34">
        <v>6.69176074961912</v>
      </c>
      <c r="T34">
        <v>7.2969628068780699</v>
      </c>
      <c r="U34">
        <v>8.1533511913739591</v>
      </c>
      <c r="V34">
        <v>9.2648506895173401</v>
      </c>
      <c r="W34">
        <v>10.78688284123</v>
      </c>
      <c r="X34">
        <v>11.988240250346999</v>
      </c>
      <c r="Y34">
        <v>13.244265421726899</v>
      </c>
      <c r="Z34">
        <v>14.380288188184601</v>
      </c>
      <c r="AA34">
        <v>15.5443115158011</v>
      </c>
      <c r="AB34">
        <v>17.0990093394655</v>
      </c>
      <c r="AC34">
        <v>18.7750429280266</v>
      </c>
      <c r="AD34">
        <v>20.343074352169701</v>
      </c>
      <c r="AE34">
        <v>22.6977882084934</v>
      </c>
      <c r="AF34">
        <v>25.284506714307799</v>
      </c>
      <c r="AG34">
        <v>28.259232995994299</v>
      </c>
      <c r="AH34">
        <v>32.828076252963598</v>
      </c>
      <c r="AI34">
        <v>37.532603299961302</v>
      </c>
      <c r="AJ34">
        <v>41.489636012800801</v>
      </c>
      <c r="AK34">
        <v>45.851253117725797</v>
      </c>
      <c r="AL34">
        <v>50.474369890706598</v>
      </c>
      <c r="AM34">
        <v>54.875700254887597</v>
      </c>
      <c r="AN34">
        <v>58.531189414498101</v>
      </c>
      <c r="AO34">
        <v>63.066944646944698</v>
      </c>
      <c r="AP34">
        <v>68.491638524373798</v>
      </c>
      <c r="AQ34">
        <v>72.984030896089607</v>
      </c>
      <c r="AR34">
        <v>78.846689666900204</v>
      </c>
      <c r="AS34">
        <v>86.092623695024798</v>
      </c>
      <c r="AT34">
        <v>92.0723621898087</v>
      </c>
      <c r="AU34">
        <v>100</v>
      </c>
      <c r="AV34">
        <v>111.55521879143799</v>
      </c>
      <c r="AW34">
        <v>119.45444212919099</v>
      </c>
      <c r="AX34">
        <v>134.62777041106301</v>
      </c>
      <c r="AY34">
        <v>145.43474142829999</v>
      </c>
      <c r="AZ34">
        <v>155.540822125403</v>
      </c>
      <c r="BA34">
        <v>168.69672286417901</v>
      </c>
      <c r="BB34">
        <v>181.416935025573</v>
      </c>
    </row>
    <row r="35" spans="1:54">
      <c r="A35" t="s">
        <v>582</v>
      </c>
    </row>
    <row r="36" spans="1:54">
      <c r="A36" t="s">
        <v>230</v>
      </c>
      <c r="V36">
        <v>45.473837385557502</v>
      </c>
      <c r="W36">
        <v>45.4586794397623</v>
      </c>
      <c r="X36">
        <v>51.502910325592502</v>
      </c>
      <c r="Y36">
        <v>59.028830412902302</v>
      </c>
      <c r="Z36">
        <v>60.529467046625697</v>
      </c>
      <c r="AA36">
        <v>66.838961983871798</v>
      </c>
      <c r="AB36">
        <v>68.3395986175952</v>
      </c>
      <c r="AC36">
        <v>63.564845692111597</v>
      </c>
      <c r="AD36">
        <v>61.044837203662297</v>
      </c>
      <c r="AE36">
        <v>61.465470199478702</v>
      </c>
      <c r="AF36">
        <v>61.457891226580998</v>
      </c>
      <c r="AG36">
        <v>59.760201297520297</v>
      </c>
      <c r="AH36">
        <v>59.142515006366203</v>
      </c>
      <c r="AI36">
        <v>57.418298672164099</v>
      </c>
      <c r="AJ36">
        <v>71.526556721033302</v>
      </c>
      <c r="AK36">
        <v>85.252076638573897</v>
      </c>
      <c r="AL36">
        <v>88.4276662826652</v>
      </c>
      <c r="AM36">
        <v>89.852513187412995</v>
      </c>
      <c r="AN36">
        <v>88.158612744801005</v>
      </c>
      <c r="AO36">
        <v>86.911871703146801</v>
      </c>
      <c r="AP36">
        <v>89.696007397077494</v>
      </c>
      <c r="AQ36">
        <v>93.135724246650099</v>
      </c>
      <c r="AR36">
        <v>95.307478930455304</v>
      </c>
      <c r="AS36">
        <v>99.248165888558802</v>
      </c>
      <c r="AT36">
        <v>97.197295822470096</v>
      </c>
      <c r="AU36">
        <v>100</v>
      </c>
      <c r="AV36">
        <v>106.695264657734</v>
      </c>
      <c r="AW36">
        <v>107.685836415449</v>
      </c>
      <c r="AX36">
        <v>117.671133208028</v>
      </c>
      <c r="AY36">
        <v>121.813041896562</v>
      </c>
      <c r="AZ36">
        <v>123.63199539198401</v>
      </c>
      <c r="BA36">
        <v>125.239915995568</v>
      </c>
      <c r="BB36">
        <v>132.46907779057801</v>
      </c>
    </row>
    <row r="37" spans="1:54">
      <c r="A37" t="s">
        <v>225</v>
      </c>
      <c r="B37">
        <v>14.5211395653265</v>
      </c>
      <c r="C37">
        <v>14.646890143368701</v>
      </c>
      <c r="D37">
        <v>14.819513042579301</v>
      </c>
      <c r="E37">
        <v>15.0817044271474</v>
      </c>
      <c r="F37">
        <v>15.352038401380799</v>
      </c>
      <c r="G37">
        <v>15.7298545580561</v>
      </c>
      <c r="H37">
        <v>16.3177495259952</v>
      </c>
      <c r="I37">
        <v>16.900758940184101</v>
      </c>
      <c r="J37">
        <v>17.5912505369452</v>
      </c>
      <c r="K37">
        <v>18.384338762397899</v>
      </c>
      <c r="L37">
        <v>19.003175570739501</v>
      </c>
      <c r="M37">
        <v>19.542215001240599</v>
      </c>
      <c r="N37">
        <v>20.475355767470599</v>
      </c>
      <c r="O37">
        <v>22.033847413872302</v>
      </c>
      <c r="P37">
        <v>24.427768751465202</v>
      </c>
      <c r="Q37">
        <v>27.0692248124565</v>
      </c>
      <c r="R37">
        <v>29.101615172688302</v>
      </c>
      <c r="S37">
        <v>31.427138757809299</v>
      </c>
      <c r="T37">
        <v>34.228189574611903</v>
      </c>
      <c r="U37">
        <v>37.358201010667997</v>
      </c>
      <c r="V37">
        <v>41.162418864268602</v>
      </c>
      <c r="W37">
        <v>46.2922503020582</v>
      </c>
      <c r="X37">
        <v>51.293366285915504</v>
      </c>
      <c r="Y37">
        <v>54.276667342680199</v>
      </c>
      <c r="Z37">
        <v>56.631636156325001</v>
      </c>
      <c r="AA37">
        <v>58.869111948898599</v>
      </c>
      <c r="AB37">
        <v>61.3262486069533</v>
      </c>
      <c r="AC37">
        <v>64.0030461304884</v>
      </c>
      <c r="AD37">
        <v>66.577675809614107</v>
      </c>
      <c r="AE37">
        <v>69.903239145151502</v>
      </c>
      <c r="AF37">
        <v>73.233910872909803</v>
      </c>
      <c r="AG37">
        <v>77.346166610402094</v>
      </c>
      <c r="AH37">
        <v>78.5108800366732</v>
      </c>
      <c r="AI37">
        <v>79.956555035071005</v>
      </c>
      <c r="AJ37">
        <v>80.104698409465399</v>
      </c>
      <c r="AK37">
        <v>81.841551764430903</v>
      </c>
      <c r="AL37">
        <v>83.126898808132694</v>
      </c>
      <c r="AM37">
        <v>84.474565708498901</v>
      </c>
      <c r="AN37">
        <v>85.315883773467306</v>
      </c>
      <c r="AO37">
        <v>86.7959803692452</v>
      </c>
      <c r="AP37">
        <v>89.156344940406598</v>
      </c>
      <c r="AQ37">
        <v>91.407649762405498</v>
      </c>
      <c r="AR37">
        <v>93.471995014411405</v>
      </c>
      <c r="AS37">
        <v>96.050479083898097</v>
      </c>
      <c r="AT37">
        <v>97.834384980914606</v>
      </c>
      <c r="AU37">
        <v>100</v>
      </c>
      <c r="AV37">
        <v>102.002025395342</v>
      </c>
      <c r="AW37">
        <v>104.18322037859301</v>
      </c>
      <c r="AX37">
        <v>106.652644698917</v>
      </c>
      <c r="AY37">
        <v>106.97203396432199</v>
      </c>
      <c r="AZ37">
        <v>108.872789592584</v>
      </c>
      <c r="BA37">
        <v>112.043312300381</v>
      </c>
      <c r="BB37">
        <v>113.741528394485</v>
      </c>
    </row>
    <row r="38" spans="1:54">
      <c r="A38" t="s">
        <v>577</v>
      </c>
    </row>
    <row r="39" spans="1:54">
      <c r="A39" t="s">
        <v>578</v>
      </c>
    </row>
    <row r="40" spans="1:54">
      <c r="A40" t="s">
        <v>518</v>
      </c>
      <c r="B40">
        <v>25.105829601955499</v>
      </c>
      <c r="C40">
        <v>25.569125216617099</v>
      </c>
      <c r="D40">
        <v>26.672590387514202</v>
      </c>
      <c r="E40">
        <v>27.590052639276799</v>
      </c>
      <c r="F40">
        <v>28.4401886809571</v>
      </c>
      <c r="G40">
        <v>29.411283676244601</v>
      </c>
      <c r="H40">
        <v>30.816005108911</v>
      </c>
      <c r="I40">
        <v>32.0552638220055</v>
      </c>
      <c r="J40">
        <v>32.828549375745702</v>
      </c>
      <c r="K40">
        <v>33.645654444096103</v>
      </c>
      <c r="L40">
        <v>34.862290382046602</v>
      </c>
      <c r="M40">
        <v>37.153793239783802</v>
      </c>
      <c r="N40">
        <v>39.628307011782901</v>
      </c>
      <c r="O40">
        <v>43.097781529705003</v>
      </c>
      <c r="P40">
        <v>47.307032560652502</v>
      </c>
      <c r="Q40">
        <v>50.474925712657203</v>
      </c>
      <c r="R40">
        <v>51.341005532875002</v>
      </c>
      <c r="S40">
        <v>52.000875872088798</v>
      </c>
      <c r="T40">
        <v>52.549908615210903</v>
      </c>
      <c r="U40">
        <v>54.466741510204798</v>
      </c>
      <c r="V40">
        <v>56.657407675855801</v>
      </c>
      <c r="W40">
        <v>60.3345973108094</v>
      </c>
      <c r="X40">
        <v>63.746646794984002</v>
      </c>
      <c r="Y40">
        <v>65.638447792285405</v>
      </c>
      <c r="Z40">
        <v>67.549319634855607</v>
      </c>
      <c r="AA40">
        <v>69.866251743972001</v>
      </c>
      <c r="AB40">
        <v>70.383779534668093</v>
      </c>
      <c r="AC40">
        <v>71.4029111840388</v>
      </c>
      <c r="AD40">
        <v>72.748483439848698</v>
      </c>
      <c r="AE40">
        <v>75.049491616943499</v>
      </c>
      <c r="AF40">
        <v>79.086208384373094</v>
      </c>
      <c r="AG40">
        <v>83.735996534627105</v>
      </c>
      <c r="AH40">
        <v>87.119832089178402</v>
      </c>
      <c r="AI40">
        <v>89.970215921012297</v>
      </c>
      <c r="AJ40">
        <v>90.742526624051095</v>
      </c>
      <c r="AK40">
        <v>92.374729656246402</v>
      </c>
      <c r="AL40">
        <v>93.131116427263805</v>
      </c>
      <c r="AM40">
        <v>93.616796353917096</v>
      </c>
      <c r="AN40">
        <v>93.632720285938504</v>
      </c>
      <c r="AO40">
        <v>94.405030988977202</v>
      </c>
      <c r="AP40">
        <v>95.862070768937002</v>
      </c>
      <c r="AQ40">
        <v>96.810166204285196</v>
      </c>
      <c r="AR40">
        <v>97.432364419288703</v>
      </c>
      <c r="AS40">
        <v>98.054323215814605</v>
      </c>
      <c r="AT40">
        <v>98.841604400779701</v>
      </c>
      <c r="AU40">
        <v>100</v>
      </c>
      <c r="AV40">
        <v>101.05877758998599</v>
      </c>
      <c r="AW40">
        <v>101.79917100087</v>
      </c>
      <c r="AX40">
        <v>104.26946738405</v>
      </c>
      <c r="AY40">
        <v>103.768369271043</v>
      </c>
      <c r="AZ40">
        <v>104.49320182581</v>
      </c>
      <c r="BA40">
        <v>104.72894016549</v>
      </c>
      <c r="BB40">
        <v>104.03045619606701</v>
      </c>
    </row>
    <row r="41" spans="1:54">
      <c r="A41" t="s">
        <v>234</v>
      </c>
    </row>
    <row r="42" spans="1:54">
      <c r="A42" t="s">
        <v>236</v>
      </c>
      <c r="AY42">
        <v>100</v>
      </c>
      <c r="AZ42">
        <v>101.409964750881</v>
      </c>
      <c r="BA42">
        <v>104.797380065498</v>
      </c>
      <c r="BB42">
        <v>107.948134629967</v>
      </c>
    </row>
    <row r="43" spans="1:54" s="3" customFormat="1">
      <c r="A43" s="3" t="s">
        <v>40</v>
      </c>
      <c r="AB43" s="3">
        <v>30.114221051666</v>
      </c>
      <c r="AC43" s="3">
        <v>32.288463532995102</v>
      </c>
      <c r="AD43" s="3">
        <v>38.338167850509997</v>
      </c>
      <c r="AE43" s="3">
        <v>45.366721029740397</v>
      </c>
      <c r="AF43" s="3">
        <v>46.754176300705602</v>
      </c>
      <c r="AG43" s="3">
        <v>48.410945743677402</v>
      </c>
      <c r="AH43" s="3">
        <v>51.480366664351102</v>
      </c>
      <c r="AI43" s="3">
        <v>58.987885471643096</v>
      </c>
      <c r="AJ43" s="3">
        <v>73.284831194230094</v>
      </c>
      <c r="AK43" s="3">
        <v>85.6678160050797</v>
      </c>
      <c r="AL43" s="3">
        <v>92.798817911702002</v>
      </c>
      <c r="AM43" s="3">
        <v>95.403535208127707</v>
      </c>
      <c r="AN43" s="3">
        <v>94.5977319926794</v>
      </c>
      <c r="AO43" s="3">
        <v>93.265898536585794</v>
      </c>
      <c r="AP43" s="3">
        <v>93.504010831475199</v>
      </c>
      <c r="AQ43" s="3">
        <v>94.179953670510599</v>
      </c>
      <c r="AR43" s="3">
        <v>93.458582987050605</v>
      </c>
      <c r="AS43" s="3">
        <v>94.538879823589795</v>
      </c>
      <c r="AT43" s="3">
        <v>98.210942567780506</v>
      </c>
      <c r="AU43" s="3">
        <v>100</v>
      </c>
      <c r="AV43" s="3">
        <v>101.4631890432</v>
      </c>
      <c r="AW43" s="3">
        <v>106.282991484517</v>
      </c>
      <c r="AX43" s="3">
        <v>112.51583393704099</v>
      </c>
      <c r="AY43" s="3">
        <v>111.724904853925</v>
      </c>
      <c r="AZ43" s="3">
        <v>115.428078139243</v>
      </c>
      <c r="BA43" s="3">
        <v>121.673694807982</v>
      </c>
      <c r="BB43" s="3">
        <v>124.90101648112299</v>
      </c>
    </row>
    <row r="44" spans="1:54">
      <c r="A44" t="s">
        <v>248</v>
      </c>
      <c r="B44">
        <v>6.3040080232718001</v>
      </c>
      <c r="C44">
        <v>7.0363126202350399</v>
      </c>
      <c r="D44">
        <v>6.9419381545307699</v>
      </c>
      <c r="E44">
        <v>7.0074330023117497</v>
      </c>
      <c r="F44">
        <v>7.0507524291683099</v>
      </c>
      <c r="G44">
        <v>7.2348599933253999</v>
      </c>
      <c r="H44">
        <v>7.5380959813469701</v>
      </c>
      <c r="I44">
        <v>7.7108579813517704</v>
      </c>
      <c r="J44">
        <v>8.12342395146322</v>
      </c>
      <c r="K44">
        <v>8.4849348827578499</v>
      </c>
      <c r="L44">
        <v>9.1811399573466996</v>
      </c>
      <c r="M44">
        <v>9.1403990677878895</v>
      </c>
      <c r="N44">
        <v>9.1687629782278908</v>
      </c>
      <c r="O44">
        <v>10.186769509488199</v>
      </c>
      <c r="P44">
        <v>11.9551303988474</v>
      </c>
      <c r="Q44">
        <v>13.323302297239699</v>
      </c>
      <c r="R44">
        <v>14.9323095806949</v>
      </c>
      <c r="S44">
        <v>19.027026834030298</v>
      </c>
      <c r="T44">
        <v>21.5467734964808</v>
      </c>
      <c r="U44">
        <v>25.068024051386999</v>
      </c>
      <c r="V44">
        <v>28.753269579407402</v>
      </c>
      <c r="W44">
        <v>31.283330391105402</v>
      </c>
      <c r="X44">
        <v>33.655584719256503</v>
      </c>
      <c r="Y44">
        <v>35.553903889195603</v>
      </c>
      <c r="Z44">
        <v>37.077303733857903</v>
      </c>
      <c r="AA44">
        <v>37.7683517338358</v>
      </c>
      <c r="AB44">
        <v>41.425444134930402</v>
      </c>
      <c r="AC44">
        <v>44.301739593006602</v>
      </c>
      <c r="AD44">
        <v>47.372154132963402</v>
      </c>
      <c r="AE44">
        <v>47.869333530276798</v>
      </c>
      <c r="AF44">
        <v>47.483564289655199</v>
      </c>
      <c r="AG44">
        <v>48.282878156223497</v>
      </c>
      <c r="AH44">
        <v>50.325912054556603</v>
      </c>
      <c r="AI44">
        <v>51.4153243900723</v>
      </c>
      <c r="AJ44">
        <v>64.825249237185801</v>
      </c>
      <c r="AK44">
        <v>74.092063400290996</v>
      </c>
      <c r="AL44">
        <v>75.930144267274102</v>
      </c>
      <c r="AM44">
        <v>78.983168818020502</v>
      </c>
      <c r="AN44">
        <v>82.687927107061498</v>
      </c>
      <c r="AO44">
        <v>83.339660845355397</v>
      </c>
      <c r="AP44">
        <v>85.389774740571994</v>
      </c>
      <c r="AQ44">
        <v>89.047076689445703</v>
      </c>
      <c r="AR44">
        <v>91.812199443178898</v>
      </c>
      <c r="AS44">
        <v>94.887370286003502</v>
      </c>
      <c r="AT44">
        <v>96.254112882814496</v>
      </c>
      <c r="AU44">
        <v>100</v>
      </c>
      <c r="AV44">
        <v>102.46772968868601</v>
      </c>
      <c r="AW44">
        <v>104.403948367502</v>
      </c>
      <c r="AX44">
        <v>110.990888382688</v>
      </c>
      <c r="AY44">
        <v>112.129840546697</v>
      </c>
      <c r="AZ44">
        <v>114.008761500709</v>
      </c>
      <c r="BA44">
        <v>119.60143379727199</v>
      </c>
      <c r="BB44">
        <v>121.17146970776901</v>
      </c>
    </row>
    <row r="45" spans="1:54">
      <c r="A45" t="s">
        <v>579</v>
      </c>
    </row>
    <row r="46" spans="1:54">
      <c r="A46" t="s">
        <v>580</v>
      </c>
    </row>
    <row r="47" spans="1:54">
      <c r="A47" t="s">
        <v>223</v>
      </c>
      <c r="J47">
        <v>8.7753184658970298</v>
      </c>
      <c r="K47">
        <v>8.6786503310214709</v>
      </c>
      <c r="L47">
        <v>9.1870531144338905</v>
      </c>
      <c r="M47">
        <v>9.5558241474777095</v>
      </c>
      <c r="N47">
        <v>10.3291692264463</v>
      </c>
      <c r="O47">
        <v>11.401827493450201</v>
      </c>
      <c r="P47">
        <v>13.3666968423067</v>
      </c>
      <c r="Q47">
        <v>15.1783292959291</v>
      </c>
      <c r="R47">
        <v>16.6856361397152</v>
      </c>
      <c r="S47">
        <v>19.1381425245354</v>
      </c>
      <c r="T47">
        <v>21.523339245071799</v>
      </c>
      <c r="U47">
        <v>22.939706436048901</v>
      </c>
      <c r="V47">
        <v>25.130850826554401</v>
      </c>
      <c r="W47">
        <v>27.8267628489731</v>
      </c>
      <c r="X47">
        <v>31.515762326554398</v>
      </c>
      <c r="Y47">
        <v>36.757220113945998</v>
      </c>
      <c r="Z47">
        <v>40.937737148943299</v>
      </c>
      <c r="AA47">
        <v>44.420873073503699</v>
      </c>
      <c r="AB47">
        <v>47.8723860107742</v>
      </c>
      <c r="AC47">
        <v>54.163056820174603</v>
      </c>
      <c r="AD47">
        <v>55.074259586394</v>
      </c>
      <c r="AE47">
        <v>54.156983531224803</v>
      </c>
      <c r="AF47">
        <v>54.7523752720573</v>
      </c>
      <c r="AG47">
        <v>54.785254801888598</v>
      </c>
      <c r="AH47">
        <v>54.776459004099401</v>
      </c>
      <c r="AI47">
        <v>53.020021955079997</v>
      </c>
      <c r="AJ47">
        <v>71.627113330818005</v>
      </c>
      <c r="AK47">
        <v>78.123470981024894</v>
      </c>
      <c r="AL47">
        <v>81.189085768453594</v>
      </c>
      <c r="AM47">
        <v>85.074989307972899</v>
      </c>
      <c r="AN47">
        <v>87.772506108634303</v>
      </c>
      <c r="AO47">
        <v>89.415383608995796</v>
      </c>
      <c r="AP47">
        <v>90.512680371133698</v>
      </c>
      <c r="AQ47">
        <v>94.513134889909097</v>
      </c>
      <c r="AR47">
        <v>97.192036546407493</v>
      </c>
      <c r="AS47">
        <v>97.797701898834603</v>
      </c>
      <c r="AT47">
        <v>98.026203667087501</v>
      </c>
      <c r="AU47">
        <v>100</v>
      </c>
      <c r="AV47">
        <v>105.117578160195</v>
      </c>
      <c r="AW47">
        <v>106.08613388593599</v>
      </c>
      <c r="AX47">
        <v>111.74880619875699</v>
      </c>
      <c r="AY47">
        <v>115.150013514731</v>
      </c>
      <c r="AZ47">
        <v>116.618614289576</v>
      </c>
      <c r="BA47">
        <v>120.04685106766399</v>
      </c>
      <c r="BB47">
        <v>123.579241666667</v>
      </c>
    </row>
    <row r="48" spans="1:54">
      <c r="A48" t="s">
        <v>244</v>
      </c>
      <c r="AA48">
        <v>42.653820888986203</v>
      </c>
      <c r="AB48">
        <v>44.427414057368097</v>
      </c>
      <c r="AC48">
        <v>44.624479964966099</v>
      </c>
      <c r="AD48">
        <v>45.084300416028</v>
      </c>
      <c r="AE48">
        <v>44.274140573680697</v>
      </c>
      <c r="AF48">
        <v>45.553244288738</v>
      </c>
      <c r="AG48">
        <v>44.788701554631103</v>
      </c>
      <c r="AH48">
        <v>43.0260564922269</v>
      </c>
      <c r="AI48">
        <v>45.144514998905201</v>
      </c>
      <c r="AJ48">
        <v>64.303700459820405</v>
      </c>
      <c r="AK48">
        <v>70.359827749799294</v>
      </c>
      <c r="AL48">
        <v>77.417706736734502</v>
      </c>
      <c r="AN48">
        <v>88.400481716662995</v>
      </c>
      <c r="AO48">
        <v>92.062623166192296</v>
      </c>
      <c r="AP48">
        <v>91.250638639515401</v>
      </c>
      <c r="AQ48">
        <v>91.301729800744496</v>
      </c>
      <c r="AR48">
        <v>95.2996131669221</v>
      </c>
      <c r="AS48">
        <v>94.697467338150403</v>
      </c>
      <c r="AT48">
        <v>96.998394277789998</v>
      </c>
      <c r="AU48">
        <v>100</v>
      </c>
      <c r="AV48">
        <v>106.537843952996</v>
      </c>
      <c r="AW48">
        <v>109.367929348223</v>
      </c>
      <c r="AX48">
        <v>117.389241661193</v>
      </c>
      <c r="AY48">
        <v>123.610073122134</v>
      </c>
      <c r="AZ48">
        <v>129.78872866441401</v>
      </c>
      <c r="BA48">
        <v>131.50941268135</v>
      </c>
      <c r="BB48">
        <v>136.62532253500001</v>
      </c>
    </row>
    <row r="49" spans="1:54">
      <c r="A49" t="s">
        <v>239</v>
      </c>
      <c r="B49">
        <v>7.1879605636760296E-2</v>
      </c>
      <c r="C49">
        <v>7.7833530271025006E-2</v>
      </c>
      <c r="D49">
        <v>8.1489444312942902E-2</v>
      </c>
      <c r="E49">
        <v>0.102966342268559</v>
      </c>
      <c r="F49">
        <v>0.12054520434711299</v>
      </c>
      <c r="G49">
        <v>0.129695409487633</v>
      </c>
      <c r="H49">
        <v>0.151391075831493</v>
      </c>
      <c r="I49">
        <v>0.16399921433515</v>
      </c>
      <c r="J49">
        <v>0.17621311942686799</v>
      </c>
      <c r="K49">
        <v>0.188515725727222</v>
      </c>
      <c r="L49">
        <v>0.201539566058132</v>
      </c>
      <c r="M49">
        <v>0.22473676478620899</v>
      </c>
      <c r="N49">
        <v>0.25539067722049302</v>
      </c>
      <c r="O49">
        <v>0.309584445236052</v>
      </c>
      <c r="P49">
        <v>0.38568714997491499</v>
      </c>
      <c r="Q49">
        <v>0.47503764726979802</v>
      </c>
      <c r="R49">
        <v>0.570602988987988</v>
      </c>
      <c r="S49">
        <v>0.762973237779772</v>
      </c>
      <c r="T49">
        <v>0.89566186798198799</v>
      </c>
      <c r="U49">
        <v>1.1149819944986401</v>
      </c>
      <c r="V49">
        <v>1.4108260779521999</v>
      </c>
      <c r="W49">
        <v>1.7988630245261601</v>
      </c>
      <c r="X49">
        <v>2.2406900281838</v>
      </c>
      <c r="Y49">
        <v>2.68279627832649</v>
      </c>
      <c r="Z49">
        <v>3.1162113808824401</v>
      </c>
      <c r="AA49">
        <v>3.8655262033918301</v>
      </c>
      <c r="AB49">
        <v>4.5950408635435798</v>
      </c>
      <c r="AC49">
        <v>5.6657141433147702</v>
      </c>
      <c r="AD49">
        <v>7.2582764832481397</v>
      </c>
      <c r="AE49">
        <v>9.1357209243280604</v>
      </c>
      <c r="AF49">
        <v>11.7983697755887</v>
      </c>
      <c r="AG49">
        <v>15.3819849494274</v>
      </c>
      <c r="AH49">
        <v>19.5385965263896</v>
      </c>
      <c r="AI49">
        <v>23.9227475435762</v>
      </c>
      <c r="AJ49">
        <v>29.388583462006199</v>
      </c>
      <c r="AK49">
        <v>35.528877189914702</v>
      </c>
      <c r="AL49">
        <v>42.9181759354409</v>
      </c>
      <c r="AM49">
        <v>50.844359429225598</v>
      </c>
      <c r="AN49">
        <v>60.340154479733897</v>
      </c>
      <c r="AO49">
        <v>66.901991887070906</v>
      </c>
      <c r="AP49">
        <v>73.071113827718094</v>
      </c>
      <c r="AQ49">
        <v>78.893762186462098</v>
      </c>
      <c r="AR49">
        <v>83.903614977931994</v>
      </c>
      <c r="AS49">
        <v>89.886938048038104</v>
      </c>
      <c r="AT49">
        <v>95.194472459084693</v>
      </c>
      <c r="AU49">
        <v>100</v>
      </c>
      <c r="AV49">
        <v>104.29633343543399</v>
      </c>
      <c r="AW49">
        <v>110.07826552447899</v>
      </c>
      <c r="AX49">
        <v>117.780431598747</v>
      </c>
      <c r="AY49">
        <v>122.730664353195</v>
      </c>
      <c r="AZ49">
        <v>125.52673908888499</v>
      </c>
      <c r="BA49">
        <v>129.80922955611399</v>
      </c>
      <c r="BB49">
        <v>133.93318359086501</v>
      </c>
    </row>
    <row r="50" spans="1:54">
      <c r="A50" t="s">
        <v>241</v>
      </c>
      <c r="AP50">
        <v>81.911451955919304</v>
      </c>
      <c r="AQ50">
        <v>86.461300509119496</v>
      </c>
      <c r="AR50">
        <v>89.516014693562397</v>
      </c>
      <c r="AS50">
        <v>92.916800928014894</v>
      </c>
      <c r="AT50">
        <v>97.074821163884806</v>
      </c>
      <c r="AU50">
        <v>100</v>
      </c>
      <c r="AV50">
        <v>103.374363601212</v>
      </c>
      <c r="AW50">
        <v>107.991235419218</v>
      </c>
      <c r="AX50">
        <v>109.8279306567</v>
      </c>
      <c r="AY50">
        <v>114.61900751522199</v>
      </c>
      <c r="AZ50">
        <v>118.464197499272</v>
      </c>
      <c r="BA50">
        <v>120.56262937896599</v>
      </c>
      <c r="BB50">
        <v>122.69527028731299</v>
      </c>
    </row>
    <row r="51" spans="1:54">
      <c r="A51" t="s">
        <v>576</v>
      </c>
      <c r="Y51">
        <v>35.799005434540597</v>
      </c>
      <c r="Z51">
        <v>39.8263935459265</v>
      </c>
      <c r="AA51">
        <v>41.974333871998901</v>
      </c>
      <c r="AB51">
        <v>46.538707064902802</v>
      </c>
      <c r="AC51">
        <v>48.328657336629902</v>
      </c>
      <c r="AD51">
        <v>50.2976026355296</v>
      </c>
      <c r="AE51">
        <v>52.5887389833402</v>
      </c>
      <c r="AF51">
        <v>58.191283333845803</v>
      </c>
      <c r="AG51">
        <v>63.749078927558202</v>
      </c>
      <c r="AH51">
        <v>65.735923729175298</v>
      </c>
      <c r="AI51">
        <v>69.540979246058598</v>
      </c>
      <c r="AJ51">
        <v>71.941574412960193</v>
      </c>
      <c r="AK51">
        <v>77.949792970869098</v>
      </c>
      <c r="AL51">
        <v>82.598422116495399</v>
      </c>
      <c r="AM51">
        <v>89.665594804102994</v>
      </c>
      <c r="AN51">
        <v>93.605711843460597</v>
      </c>
      <c r="AO51">
        <v>97.683582661554397</v>
      </c>
      <c r="AP51">
        <v>95.263514212564502</v>
      </c>
      <c r="AQ51">
        <v>98.454808332745799</v>
      </c>
      <c r="AR51">
        <v>100.310222769622</v>
      </c>
      <c r="AS51">
        <v>101.50207913090701</v>
      </c>
      <c r="AT51">
        <v>99.582855769340497</v>
      </c>
      <c r="AU51">
        <v>100</v>
      </c>
      <c r="AV51">
        <v>105.369076870656</v>
      </c>
      <c r="AW51">
        <v>110.016903734534</v>
      </c>
      <c r="AX51">
        <v>117.479095188572</v>
      </c>
      <c r="AY51">
        <v>118.63417642101599</v>
      </c>
      <c r="AZ51">
        <v>121.100183179168</v>
      </c>
      <c r="BA51">
        <v>126.518064198009</v>
      </c>
      <c r="BB51">
        <v>129.73579048838599</v>
      </c>
    </row>
    <row r="52" spans="1:54">
      <c r="A52" t="s">
        <v>246</v>
      </c>
      <c r="B52">
        <v>0.39265185632292499</v>
      </c>
      <c r="C52">
        <v>0.402196413734285</v>
      </c>
      <c r="D52">
        <v>0.41296666936195597</v>
      </c>
      <c r="E52">
        <v>0.425073276518036</v>
      </c>
      <c r="F52">
        <v>0.43920285318456398</v>
      </c>
      <c r="G52">
        <v>0.436282154208325</v>
      </c>
      <c r="H52">
        <v>0.43708003939197698</v>
      </c>
      <c r="I52">
        <v>0.442361453700789</v>
      </c>
      <c r="J52">
        <v>0.460471251348196</v>
      </c>
      <c r="K52">
        <v>0.47257861000062001</v>
      </c>
      <c r="L52">
        <v>0.49456437282628302</v>
      </c>
      <c r="M52">
        <v>0.50981203187934199</v>
      </c>
      <c r="N52">
        <v>0.53326912426317297</v>
      </c>
      <c r="O52">
        <v>0.61440087131549503</v>
      </c>
      <c r="P52">
        <v>0.79917351165024197</v>
      </c>
      <c r="Q52">
        <v>0.93798357340032101</v>
      </c>
      <c r="R52">
        <v>0.97068011745919502</v>
      </c>
      <c r="S52">
        <v>1.0112010078285201</v>
      </c>
      <c r="T52">
        <v>1.07202142603532</v>
      </c>
      <c r="U52">
        <v>1.1704706185919</v>
      </c>
      <c r="V52">
        <v>1.38263468636762</v>
      </c>
      <c r="W52">
        <v>1.89500039680698</v>
      </c>
      <c r="X52">
        <v>3.60282617154115</v>
      </c>
      <c r="Y52">
        <v>4.7780883228887303</v>
      </c>
      <c r="Z52">
        <v>5.3491014562580697</v>
      </c>
      <c r="AA52">
        <v>6.1542352895403303</v>
      </c>
      <c r="AB52">
        <v>6.8826967822503304</v>
      </c>
      <c r="AC52">
        <v>8.0422008095663493</v>
      </c>
      <c r="AD52">
        <v>9.7170955443490392</v>
      </c>
      <c r="AE52">
        <v>11.3213835656441</v>
      </c>
      <c r="AF52">
        <v>13.4774482405216</v>
      </c>
      <c r="AG52">
        <v>17.346732095685098</v>
      </c>
      <c r="AH52">
        <v>21.126282188993201</v>
      </c>
      <c r="AI52">
        <v>23.1927381664919</v>
      </c>
      <c r="AJ52">
        <v>26.331700194876099</v>
      </c>
      <c r="AK52">
        <v>32.437820482393199</v>
      </c>
      <c r="AL52">
        <v>38.121735815136503</v>
      </c>
      <c r="AM52">
        <v>43.165801803428103</v>
      </c>
      <c r="AN52">
        <v>48.201564595350398</v>
      </c>
      <c r="AO52">
        <v>53.043837750668899</v>
      </c>
      <c r="AP52">
        <v>58.874694497946201</v>
      </c>
      <c r="AQ52">
        <v>65.484542031862304</v>
      </c>
      <c r="AR52">
        <v>71.486079681409294</v>
      </c>
      <c r="AS52">
        <v>78.239773389493905</v>
      </c>
      <c r="AT52">
        <v>87.875025679691703</v>
      </c>
      <c r="AU52">
        <v>100</v>
      </c>
      <c r="AV52">
        <v>111.470530710543</v>
      </c>
      <c r="AW52">
        <v>121.901197667896</v>
      </c>
      <c r="AX52">
        <v>138.26442982109199</v>
      </c>
      <c r="AY52">
        <v>149.10965089595601</v>
      </c>
      <c r="AZ52">
        <v>157.54960105992899</v>
      </c>
      <c r="BA52">
        <v>165.24276774403199</v>
      </c>
      <c r="BB52">
        <v>172.685413859341</v>
      </c>
    </row>
    <row r="53" spans="1:54">
      <c r="A53" t="s">
        <v>581</v>
      </c>
    </row>
    <row r="54" spans="1:54">
      <c r="A54" t="s">
        <v>104</v>
      </c>
    </row>
    <row r="55" spans="1:54">
      <c r="A55" t="s">
        <v>252</v>
      </c>
    </row>
    <row r="56" spans="1:54">
      <c r="A56" t="s">
        <v>254</v>
      </c>
    </row>
    <row r="57" spans="1:54">
      <c r="A57" t="s">
        <v>228</v>
      </c>
    </row>
    <row r="58" spans="1:54">
      <c r="A58" t="s">
        <v>256</v>
      </c>
      <c r="B58">
        <v>15.705174434995699</v>
      </c>
      <c r="C58">
        <v>15.6085272077034</v>
      </c>
      <c r="D58">
        <v>15.6246350789188</v>
      </c>
      <c r="E58">
        <v>15.930684632010999</v>
      </c>
      <c r="F58">
        <v>15.882361018203801</v>
      </c>
      <c r="G58">
        <v>15.9145767606345</v>
      </c>
      <c r="H58">
        <v>15.995116116711401</v>
      </c>
      <c r="I58">
        <v>16.1078712153802</v>
      </c>
      <c r="J58">
        <v>16.714601031078999</v>
      </c>
      <c r="K58">
        <v>17.113270843579102</v>
      </c>
      <c r="L58">
        <v>17.524021559611601</v>
      </c>
      <c r="M58">
        <v>18.250218086958601</v>
      </c>
      <c r="N58">
        <v>19.132124035987299</v>
      </c>
      <c r="O58">
        <v>20.626129091200401</v>
      </c>
      <c r="P58">
        <v>23.962749240485898</v>
      </c>
      <c r="Q58">
        <v>25.074497598484498</v>
      </c>
      <c r="R58">
        <v>26.040966456670201</v>
      </c>
      <c r="S58">
        <v>27.948847572992101</v>
      </c>
      <c r="T58">
        <v>30.027203057310501</v>
      </c>
      <c r="U58">
        <v>32.868889963858798</v>
      </c>
      <c r="V58">
        <v>37.311962075795797</v>
      </c>
      <c r="W58">
        <v>41.321018080121497</v>
      </c>
      <c r="X58">
        <v>43.979115401850102</v>
      </c>
      <c r="Y58">
        <v>46.199935055367</v>
      </c>
      <c r="Z58">
        <v>48.968212576960099</v>
      </c>
      <c r="AA58">
        <v>51.433494549063902</v>
      </c>
      <c r="AB58">
        <v>52.060144435827098</v>
      </c>
      <c r="AC58">
        <v>53.513490134660799</v>
      </c>
      <c r="AD58">
        <v>55.348610226023702</v>
      </c>
      <c r="AE58">
        <v>57.432751341604401</v>
      </c>
      <c r="AF58">
        <v>60.018405181917402</v>
      </c>
      <c r="AG58">
        <v>63.040496566417097</v>
      </c>
      <c r="AH58">
        <v>67.144571286108004</v>
      </c>
      <c r="AI58">
        <v>70.403880683954696</v>
      </c>
      <c r="AJ58">
        <v>73.711869895983199</v>
      </c>
      <c r="AK58">
        <v>75.640038168082796</v>
      </c>
      <c r="AL58">
        <v>77.893298072825502</v>
      </c>
      <c r="AM58">
        <v>80.701619766866997</v>
      </c>
      <c r="AN58">
        <v>82.499415663052602</v>
      </c>
      <c r="AO58">
        <v>83.844156138360304</v>
      </c>
      <c r="AP58">
        <v>87.316694042644599</v>
      </c>
      <c r="AQ58">
        <v>89.042994315393997</v>
      </c>
      <c r="AR58">
        <v>91.537226648939907</v>
      </c>
      <c r="AS58">
        <v>95.326012313265693</v>
      </c>
      <c r="AT58">
        <v>97.505371877031294</v>
      </c>
      <c r="AU58">
        <v>100</v>
      </c>
      <c r="AV58">
        <v>102.49587493124901</v>
      </c>
      <c r="AW58">
        <v>104.927582126369</v>
      </c>
      <c r="AX58">
        <v>109.826830447174</v>
      </c>
      <c r="AY58">
        <v>110.237670627843</v>
      </c>
      <c r="AZ58">
        <v>112.862714378573</v>
      </c>
      <c r="BA58">
        <v>116.57527625460401</v>
      </c>
      <c r="BB58">
        <v>119.361156019267</v>
      </c>
    </row>
    <row r="59" spans="1:54">
      <c r="A59" t="s">
        <v>258</v>
      </c>
      <c r="AI59">
        <v>53.767952234952404</v>
      </c>
      <c r="AJ59">
        <v>59.125383249959597</v>
      </c>
      <c r="AK59">
        <v>64.547361626593499</v>
      </c>
      <c r="AL59">
        <v>70.227529449733694</v>
      </c>
      <c r="AM59">
        <v>76.230434081006905</v>
      </c>
      <c r="AN59">
        <v>84.331127965144404</v>
      </c>
      <c r="AO59">
        <v>86.138454090688995</v>
      </c>
      <c r="AP59">
        <v>89.500295842073896</v>
      </c>
      <c r="AQ59">
        <v>93.712011188209104</v>
      </c>
      <c r="AR59">
        <v>95.384863643698594</v>
      </c>
      <c r="AS59">
        <v>95.487601527621095</v>
      </c>
      <c r="AT59">
        <v>98.187294927653397</v>
      </c>
      <c r="AU59">
        <v>100</v>
      </c>
      <c r="AV59">
        <v>102.52810499704201</v>
      </c>
      <c r="AW59">
        <v>105.52955731267799</v>
      </c>
      <c r="AX59">
        <v>112.231725028239</v>
      </c>
      <c r="AY59">
        <v>113.404335431123</v>
      </c>
      <c r="AZ59">
        <v>115.00188263138099</v>
      </c>
      <c r="BA59">
        <v>117.228766607498</v>
      </c>
      <c r="BB59">
        <v>121.09622935829201</v>
      </c>
    </row>
    <row r="60" spans="1:54">
      <c r="A60" t="s">
        <v>298</v>
      </c>
      <c r="AG60">
        <v>75.912898864251005</v>
      </c>
      <c r="AH60">
        <v>79.767247310858806</v>
      </c>
      <c r="AI60">
        <v>83.304905804939693</v>
      </c>
      <c r="AJ60">
        <v>85.591252779280097</v>
      </c>
      <c r="AK60">
        <v>87.066564509344403</v>
      </c>
      <c r="AL60">
        <v>88.325600174268402</v>
      </c>
      <c r="AM60">
        <v>89.986291388738707</v>
      </c>
      <c r="AN60">
        <v>90.828223213749197</v>
      </c>
      <c r="AO60">
        <v>91.3457409410493</v>
      </c>
      <c r="AP60">
        <v>92.689742202992605</v>
      </c>
      <c r="AQ60">
        <v>94.528574003966099</v>
      </c>
      <c r="AR60">
        <v>95.871642329186898</v>
      </c>
      <c r="AS60">
        <v>96.863169280692304</v>
      </c>
      <c r="AT60">
        <v>98.476654047232799</v>
      </c>
      <c r="AU60">
        <v>100</v>
      </c>
      <c r="AV60">
        <v>101.577429241031</v>
      </c>
      <c r="AW60">
        <v>103.912024517757</v>
      </c>
      <c r="AX60">
        <v>106.64323057508599</v>
      </c>
      <c r="AY60">
        <v>106.976744186047</v>
      </c>
      <c r="AZ60">
        <v>108.15756264647599</v>
      </c>
      <c r="BA60">
        <v>110.40201910942901</v>
      </c>
      <c r="BB60">
        <v>112.61943392825</v>
      </c>
    </row>
    <row r="61" spans="1:54">
      <c r="A61" t="s">
        <v>262</v>
      </c>
      <c r="U61">
        <v>82.385685649911295</v>
      </c>
      <c r="V61">
        <v>92.319771045684305</v>
      </c>
      <c r="W61">
        <v>97.598031958097707</v>
      </c>
      <c r="X61">
        <v>95.245222259098895</v>
      </c>
      <c r="Y61">
        <v>96.104184530161902</v>
      </c>
      <c r="Z61">
        <v>97.915474536409306</v>
      </c>
      <c r="AA61">
        <v>100</v>
      </c>
      <c r="AB61">
        <v>118.14763345098601</v>
      </c>
      <c r="AC61">
        <v>122.97882776147701</v>
      </c>
      <c r="AP61">
        <v>90.066671660798605</v>
      </c>
      <c r="AQ61">
        <v>91.639823207730899</v>
      </c>
      <c r="AR61">
        <v>92.224136639448702</v>
      </c>
      <c r="AS61">
        <v>94.051988913026904</v>
      </c>
      <c r="AT61">
        <v>96.988538467300899</v>
      </c>
      <c r="AU61">
        <v>100</v>
      </c>
      <c r="AV61">
        <v>103.483406996779</v>
      </c>
      <c r="AW61">
        <v>108.62236871675699</v>
      </c>
      <c r="AX61">
        <v>121.612105775713</v>
      </c>
      <c r="AY61">
        <v>123.64971158888299</v>
      </c>
      <c r="AZ61">
        <v>128.533972582215</v>
      </c>
      <c r="BA61">
        <v>135.048991978126</v>
      </c>
      <c r="BB61">
        <v>140.08795280669</v>
      </c>
    </row>
    <row r="62" spans="1:54">
      <c r="A62" t="s">
        <v>264</v>
      </c>
      <c r="F62">
        <v>9.2568476268705009</v>
      </c>
      <c r="H62">
        <v>9.7189186041910904</v>
      </c>
      <c r="I62">
        <v>9.8114870804675594</v>
      </c>
      <c r="J62">
        <v>10.3383559912071</v>
      </c>
      <c r="K62">
        <v>10.774199233662101</v>
      </c>
      <c r="L62">
        <v>12.109499503838199</v>
      </c>
      <c r="M62">
        <v>12.5499711700679</v>
      </c>
      <c r="N62">
        <v>13.0128135514269</v>
      </c>
      <c r="O62">
        <v>14.587249051971501</v>
      </c>
      <c r="P62">
        <v>19.601772617448201</v>
      </c>
      <c r="Q62">
        <v>23.503071951389</v>
      </c>
      <c r="R62">
        <v>26.065493493347599</v>
      </c>
      <c r="S62">
        <v>28.542668134692999</v>
      </c>
      <c r="T62">
        <v>30.744043979937299</v>
      </c>
      <c r="V62">
        <v>48.1544697992721</v>
      </c>
      <c r="W62">
        <v>54.542972821689297</v>
      </c>
      <c r="X62">
        <v>56.939915085987202</v>
      </c>
      <c r="Y62">
        <v>59.301755685326697</v>
      </c>
      <c r="Z62">
        <v>60.617065216550998</v>
      </c>
      <c r="AA62">
        <v>62.884131320503002</v>
      </c>
      <c r="AB62">
        <v>64.6286840689325</v>
      </c>
      <c r="AC62">
        <v>67.229717442345205</v>
      </c>
      <c r="AD62">
        <v>69.195912132368605</v>
      </c>
      <c r="AE62">
        <v>73.498874803903902</v>
      </c>
      <c r="AF62">
        <v>75.844167475477306</v>
      </c>
      <c r="AG62">
        <v>80.058874532260702</v>
      </c>
      <c r="AH62">
        <v>84.4395565187383</v>
      </c>
      <c r="AI62">
        <v>85.764435150473503</v>
      </c>
      <c r="AJ62">
        <v>85.777417085896005</v>
      </c>
      <c r="AK62">
        <v>86.907566686292995</v>
      </c>
      <c r="AL62">
        <v>88.365149546792296</v>
      </c>
      <c r="AM62">
        <v>90.517987171032601</v>
      </c>
      <c r="AN62">
        <v>91.422395338803895</v>
      </c>
      <c r="AO62">
        <v>92.500702263652698</v>
      </c>
      <c r="AP62">
        <v>93.293384076635206</v>
      </c>
      <c r="AQ62">
        <v>94.509830946342504</v>
      </c>
      <c r="AR62">
        <v>94.670549951427304</v>
      </c>
      <c r="AS62">
        <v>96.046461433984803</v>
      </c>
      <c r="AT62">
        <v>98.3459191994218</v>
      </c>
      <c r="AU62">
        <v>100</v>
      </c>
      <c r="AV62">
        <v>102.59282090940199</v>
      </c>
      <c r="AW62">
        <v>105.914608346208</v>
      </c>
      <c r="AX62">
        <v>112.62403881215</v>
      </c>
      <c r="AY62">
        <v>112.657750603461</v>
      </c>
      <c r="AZ62">
        <v>116.271184234861</v>
      </c>
      <c r="BA62">
        <v>119.04731104952501</v>
      </c>
      <c r="BB62">
        <v>120.76096960786199</v>
      </c>
    </row>
    <row r="63" spans="1:54">
      <c r="A63" t="s">
        <v>260</v>
      </c>
      <c r="B63">
        <v>9.1593650688314199</v>
      </c>
      <c r="C63">
        <v>9.4755123318046799</v>
      </c>
      <c r="D63">
        <v>10.174598532911199</v>
      </c>
      <c r="E63">
        <v>10.7957611129569</v>
      </c>
      <c r="F63">
        <v>11.1296506319143</v>
      </c>
      <c r="G63">
        <v>11.7362165912702</v>
      </c>
      <c r="H63">
        <v>12.5653755633478</v>
      </c>
      <c r="I63">
        <v>13.5967231886554</v>
      </c>
      <c r="J63">
        <v>14.678154241667301</v>
      </c>
      <c r="K63">
        <v>15.190118170707599</v>
      </c>
      <c r="L63">
        <v>16.179729606052799</v>
      </c>
      <c r="M63">
        <v>17.129459793337201</v>
      </c>
      <c r="N63">
        <v>18.253554507169799</v>
      </c>
      <c r="O63">
        <v>19.951753699394999</v>
      </c>
      <c r="P63">
        <v>22.999423030758301</v>
      </c>
      <c r="Q63">
        <v>25.208658681221099</v>
      </c>
      <c r="R63">
        <v>27.477437962530999</v>
      </c>
      <c r="S63">
        <v>30.538189270616598</v>
      </c>
      <c r="T63">
        <v>33.594739135672597</v>
      </c>
      <c r="U63">
        <v>36.823548168425603</v>
      </c>
      <c r="V63">
        <v>41.354804566417101</v>
      </c>
      <c r="W63">
        <v>46.231193770318299</v>
      </c>
      <c r="X63">
        <v>50.8958947607167</v>
      </c>
      <c r="Y63">
        <v>54.411431163529102</v>
      </c>
      <c r="Z63">
        <v>57.851364632947799</v>
      </c>
      <c r="AA63">
        <v>60.542829061767598</v>
      </c>
      <c r="AB63">
        <v>62.795796476903298</v>
      </c>
      <c r="AC63">
        <v>65.298253572238593</v>
      </c>
      <c r="AD63">
        <v>68.269448854615504</v>
      </c>
      <c r="AE63">
        <v>71.535495577228403</v>
      </c>
      <c r="AF63">
        <v>73.433129205413195</v>
      </c>
      <c r="AG63">
        <v>75.1719966734709</v>
      </c>
      <c r="AH63">
        <v>76.752097981401704</v>
      </c>
      <c r="AI63">
        <v>77.712255235503093</v>
      </c>
      <c r="AJ63">
        <v>79.262115370076401</v>
      </c>
      <c r="AK63">
        <v>80.925379904740296</v>
      </c>
      <c r="AL63">
        <v>82.634006199440506</v>
      </c>
      <c r="AM63">
        <v>84.448476600892107</v>
      </c>
      <c r="AN63">
        <v>86.013457322144106</v>
      </c>
      <c r="AO63">
        <v>88.145460043849695</v>
      </c>
      <c r="AP63">
        <v>90.723520072578793</v>
      </c>
      <c r="AQ63">
        <v>92.855522794284397</v>
      </c>
      <c r="AR63">
        <v>95.108490209419799</v>
      </c>
      <c r="AS63">
        <v>97.096847357677504</v>
      </c>
      <c r="AT63">
        <v>98.223331065245304</v>
      </c>
      <c r="AU63">
        <v>100</v>
      </c>
      <c r="AV63">
        <v>101.890073334845</v>
      </c>
      <c r="AW63">
        <v>103.63650109624299</v>
      </c>
      <c r="AX63">
        <v>107.159597792394</v>
      </c>
      <c r="AY63">
        <v>108.580932940198</v>
      </c>
      <c r="AZ63">
        <v>111.075829742194</v>
      </c>
      <c r="BA63">
        <v>114.137748544643</v>
      </c>
      <c r="BB63">
        <v>116.889695320179</v>
      </c>
    </row>
    <row r="64" spans="1:54">
      <c r="A64" t="s">
        <v>266</v>
      </c>
      <c r="B64">
        <v>0.61945737738982598</v>
      </c>
      <c r="C64">
        <v>0.59529853966542801</v>
      </c>
      <c r="D64">
        <v>0.64981078887573196</v>
      </c>
      <c r="E64">
        <v>0.70556195284081702</v>
      </c>
      <c r="F64">
        <v>0.72042892989817298</v>
      </c>
      <c r="G64">
        <v>0.70680086759559602</v>
      </c>
      <c r="H64">
        <v>0.70865923972776601</v>
      </c>
      <c r="I64">
        <v>0.71743488591003401</v>
      </c>
      <c r="J64">
        <v>0.71769299314958102</v>
      </c>
      <c r="K64">
        <v>0.724558645751052</v>
      </c>
      <c r="L64">
        <v>0.75221263406207495</v>
      </c>
      <c r="M64">
        <v>0.779142063726738</v>
      </c>
      <c r="N64">
        <v>0.846465637893833</v>
      </c>
      <c r="O64">
        <v>0.97410871931971099</v>
      </c>
      <c r="P64">
        <v>1.10211408007087</v>
      </c>
      <c r="Q64">
        <v>1.2619396413461299</v>
      </c>
      <c r="R64">
        <v>1.3599361981839599</v>
      </c>
      <c r="S64">
        <v>1.53473597147381</v>
      </c>
      <c r="T64">
        <v>1.58811179170839</v>
      </c>
      <c r="U64">
        <v>1.73380207278208</v>
      </c>
      <c r="V64">
        <v>2.0242682866262598</v>
      </c>
      <c r="W64">
        <v>2.17638473887436</v>
      </c>
      <c r="X64">
        <v>2.34279640606136</v>
      </c>
      <c r="Y64">
        <v>2.4746635903154002</v>
      </c>
      <c r="Z64">
        <v>2.9733498312261601</v>
      </c>
      <c r="AA64">
        <v>4.3213529305221501</v>
      </c>
      <c r="AB64">
        <v>4.6514598996774597</v>
      </c>
      <c r="AC64">
        <v>5.2817663825496304</v>
      </c>
      <c r="AD64">
        <v>7.5985515337893599</v>
      </c>
      <c r="AE64">
        <v>10.687964242542501</v>
      </c>
      <c r="AF64">
        <v>16.0813759793846</v>
      </c>
      <c r="AG64">
        <v>23.652352290499099</v>
      </c>
      <c r="AH64">
        <v>24.6597122161551</v>
      </c>
      <c r="AI64">
        <v>25.954430656312201</v>
      </c>
      <c r="AJ64">
        <v>28.0984659548546</v>
      </c>
      <c r="AK64">
        <v>31.620878254684101</v>
      </c>
      <c r="AL64">
        <v>33.328182389728298</v>
      </c>
      <c r="AM64">
        <v>36.093277554186201</v>
      </c>
      <c r="AN64">
        <v>37.837184024602003</v>
      </c>
      <c r="AO64">
        <v>40.2854548587637</v>
      </c>
      <c r="AP64">
        <v>43.397158044034299</v>
      </c>
      <c r="AQ64">
        <v>47.252157314987898</v>
      </c>
      <c r="AR64">
        <v>49.720311236595499</v>
      </c>
      <c r="AS64">
        <v>63.368393844196099</v>
      </c>
      <c r="AT64">
        <v>95.978314179292397</v>
      </c>
      <c r="AU64">
        <v>100</v>
      </c>
      <c r="AV64">
        <v>107.572805238531</v>
      </c>
      <c r="AW64">
        <v>114.18161212072999</v>
      </c>
      <c r="AX64">
        <v>126.335812091568</v>
      </c>
      <c r="AY64">
        <v>128.15776567118701</v>
      </c>
      <c r="AZ64">
        <v>136.27006534908099</v>
      </c>
      <c r="BA64">
        <v>147.79874291456699</v>
      </c>
      <c r="BB64">
        <v>153.25920428095799</v>
      </c>
    </row>
    <row r="65" spans="1:54">
      <c r="A65" t="s">
        <v>165</v>
      </c>
      <c r="K65">
        <v>3.1396158563585899</v>
      </c>
      <c r="L65">
        <v>3.3468305028468599</v>
      </c>
      <c r="M65">
        <v>3.4347397468249001</v>
      </c>
      <c r="N65">
        <v>3.5603243810792402</v>
      </c>
      <c r="O65">
        <v>3.7800974910243399</v>
      </c>
      <c r="P65">
        <v>3.9577474215737798</v>
      </c>
      <c r="Q65">
        <v>4.2834825666814398</v>
      </c>
      <c r="R65">
        <v>4.6874464735250703</v>
      </c>
      <c r="S65">
        <v>5.2494377118080102</v>
      </c>
      <c r="T65">
        <v>6.1693451577446297</v>
      </c>
      <c r="U65">
        <v>6.86947949369429</v>
      </c>
      <c r="V65">
        <v>7.5233044957992696</v>
      </c>
      <c r="W65">
        <v>8.6258329306905406</v>
      </c>
      <c r="X65">
        <v>9.1901788808552904</v>
      </c>
      <c r="Y65">
        <v>9.7385719201662404</v>
      </c>
      <c r="Z65">
        <v>10.528993172357501</v>
      </c>
      <c r="AA65">
        <v>11.6326724595742</v>
      </c>
      <c r="AB65">
        <v>13.0718212317324</v>
      </c>
      <c r="AC65">
        <v>14.0445295556499</v>
      </c>
      <c r="AD65">
        <v>14.8747782352772</v>
      </c>
      <c r="AE65">
        <v>16.258781338677899</v>
      </c>
      <c r="AF65">
        <v>18.966280492259301</v>
      </c>
      <c r="AG65">
        <v>23.875965247634699</v>
      </c>
      <c r="AH65">
        <v>31.437402719719199</v>
      </c>
      <c r="AI65">
        <v>37.894747763133601</v>
      </c>
      <c r="AJ65">
        <v>48.902283779889601</v>
      </c>
      <c r="AK65">
        <v>63.465201232908903</v>
      </c>
      <c r="AL65">
        <v>75.319914316016593</v>
      </c>
      <c r="AM65">
        <v>79.638398741296299</v>
      </c>
      <c r="AN65">
        <v>83.580628204850498</v>
      </c>
      <c r="AO65">
        <v>85.791763029816906</v>
      </c>
      <c r="AP65">
        <v>86.082737109269601</v>
      </c>
      <c r="AQ65">
        <v>89.720583549617601</v>
      </c>
      <c r="AR65">
        <v>90.993092311832797</v>
      </c>
      <c r="AS65">
        <v>94.877545527944704</v>
      </c>
      <c r="AT65">
        <v>98.636404413743605</v>
      </c>
      <c r="AU65">
        <v>100</v>
      </c>
      <c r="AV65">
        <v>102.314524087198</v>
      </c>
      <c r="AW65">
        <v>106.073382972997</v>
      </c>
      <c r="AX65">
        <v>111.23172153942799</v>
      </c>
      <c r="AY65">
        <v>117.610119314614</v>
      </c>
      <c r="AZ65">
        <v>122.21225441822899</v>
      </c>
      <c r="BA65">
        <v>127.738404952005</v>
      </c>
      <c r="BB65">
        <v>139.10020633354301</v>
      </c>
    </row>
    <row r="66" spans="1:54">
      <c r="A66" t="s">
        <v>108</v>
      </c>
    </row>
    <row r="67" spans="1:54">
      <c r="A67" t="s">
        <v>106</v>
      </c>
    </row>
    <row r="68" spans="1:54">
      <c r="A68" t="s">
        <v>113</v>
      </c>
    </row>
    <row r="69" spans="1:54">
      <c r="A69" t="s">
        <v>111</v>
      </c>
    </row>
    <row r="70" spans="1:54">
      <c r="A70" t="s">
        <v>268</v>
      </c>
      <c r="B70">
        <v>1.4665185189815799E-2</v>
      </c>
      <c r="C70">
        <v>1.52496838180352E-2</v>
      </c>
      <c r="D70">
        <v>1.56874847512916E-2</v>
      </c>
      <c r="E70">
        <v>1.6619244329259E-2</v>
      </c>
      <c r="F70">
        <v>1.7289698638111899E-2</v>
      </c>
      <c r="G70">
        <v>1.78203317065205E-2</v>
      </c>
      <c r="H70">
        <v>1.8792203935410399E-2</v>
      </c>
      <c r="I70">
        <v>1.95097162444678E-2</v>
      </c>
      <c r="J70">
        <v>2.0352078703786101E-2</v>
      </c>
      <c r="K70">
        <v>2.1639689891525302E-2</v>
      </c>
      <c r="L70">
        <v>2.2749803275357999E-2</v>
      </c>
      <c r="M70">
        <v>2.4657152558175102E-2</v>
      </c>
      <c r="N70">
        <v>2.6600603089247499E-2</v>
      </c>
      <c r="O70">
        <v>3.0061810265761199E-2</v>
      </c>
      <c r="P70">
        <v>3.7072631536396103E-2</v>
      </c>
      <c r="Q70">
        <v>4.2768094612432202E-2</v>
      </c>
      <c r="R70">
        <v>4.7332046388484997E-2</v>
      </c>
      <c r="S70">
        <v>5.3491865023189998E-2</v>
      </c>
      <c r="T70">
        <v>5.9723706152624401E-2</v>
      </c>
      <c r="U70">
        <v>6.5855094855112595E-2</v>
      </c>
      <c r="V70">
        <v>7.4448515682554797E-2</v>
      </c>
      <c r="W70">
        <v>8.6648747236798399E-2</v>
      </c>
      <c r="X70">
        <v>0.100736074215173</v>
      </c>
      <c r="Y70">
        <v>0.149526458188637</v>
      </c>
      <c r="Z70">
        <v>0.19622392857620199</v>
      </c>
      <c r="AA70">
        <v>0.251133694404306</v>
      </c>
      <c r="AB70">
        <v>0.30897035207500001</v>
      </c>
      <c r="AC70">
        <v>0.40012895625227402</v>
      </c>
      <c r="AD70">
        <v>0.63306917595828105</v>
      </c>
      <c r="AE70">
        <v>1.1119745496656299</v>
      </c>
      <c r="AF70">
        <v>1.65149473790973</v>
      </c>
      <c r="AG70">
        <v>2.45748738511926</v>
      </c>
      <c r="AH70">
        <v>3.7929065751036801</v>
      </c>
      <c r="AI70">
        <v>5.4997145339003399</v>
      </c>
      <c r="AJ70">
        <v>7.0089752752436798</v>
      </c>
      <c r="AK70">
        <v>8.6130586809646204</v>
      </c>
      <c r="AL70">
        <v>10.7123271117686</v>
      </c>
      <c r="AM70">
        <v>13.994903375117801</v>
      </c>
      <c r="AN70">
        <v>19.046844216124001</v>
      </c>
      <c r="AO70">
        <v>28.997363408319998</v>
      </c>
      <c r="AP70">
        <v>56.8621227699077</v>
      </c>
      <c r="AQ70">
        <v>78.286645295299806</v>
      </c>
      <c r="AR70">
        <v>88.059964633440501</v>
      </c>
      <c r="AS70">
        <v>95.042600279690106</v>
      </c>
      <c r="AT70">
        <v>97.6488407195517</v>
      </c>
      <c r="AU70">
        <v>100</v>
      </c>
      <c r="AV70">
        <v>103.034874293049</v>
      </c>
      <c r="AW70">
        <v>105.38025840892701</v>
      </c>
      <c r="AX70">
        <v>114.233069959684</v>
      </c>
      <c r="AY70">
        <v>120.125124890778</v>
      </c>
      <c r="AZ70">
        <v>124.396923053731</v>
      </c>
      <c r="BA70">
        <v>129.96313037412199</v>
      </c>
      <c r="BB70">
        <v>136.592099306411</v>
      </c>
    </row>
    <row r="71" spans="1:54">
      <c r="A71" t="s">
        <v>270</v>
      </c>
      <c r="B71">
        <v>2.0927591833079502</v>
      </c>
      <c r="C71">
        <v>2.1072747023679002</v>
      </c>
      <c r="D71">
        <v>2.0439916291381799</v>
      </c>
      <c r="E71">
        <v>2.0592530049117901</v>
      </c>
      <c r="F71">
        <v>2.1346419062953901</v>
      </c>
      <c r="G71">
        <v>2.4514015140102701</v>
      </c>
      <c r="H71">
        <v>2.6729209571174399</v>
      </c>
      <c r="I71">
        <v>2.69168212207421</v>
      </c>
      <c r="J71">
        <v>2.6465760052341101</v>
      </c>
      <c r="K71">
        <v>2.7368194906507002</v>
      </c>
      <c r="L71">
        <v>2.8398032328341301</v>
      </c>
      <c r="M71">
        <v>2.9289850301912699</v>
      </c>
      <c r="N71">
        <v>2.9905629378788099</v>
      </c>
      <c r="O71">
        <v>3.1434460190679201</v>
      </c>
      <c r="P71">
        <v>3.4585550363708299</v>
      </c>
      <c r="Q71">
        <v>3.7929867764484002</v>
      </c>
      <c r="R71">
        <v>4.1843249967416103</v>
      </c>
      <c r="S71">
        <v>4.7170800671144804</v>
      </c>
      <c r="T71">
        <v>5.23964293207771</v>
      </c>
      <c r="U71">
        <v>5.7585960576285196</v>
      </c>
      <c r="V71">
        <v>6.9574911238157702</v>
      </c>
      <c r="W71">
        <v>7.6753152579569601</v>
      </c>
      <c r="X71">
        <v>8.8130279178753703</v>
      </c>
      <c r="Y71">
        <v>10.2301516923735</v>
      </c>
      <c r="Z71">
        <v>11.972997815911899</v>
      </c>
      <c r="AA71">
        <v>13.422539454532499</v>
      </c>
      <c r="AB71">
        <v>16.625733171399101</v>
      </c>
      <c r="AC71">
        <v>19.899937447772199</v>
      </c>
      <c r="AD71">
        <v>23.414960143340998</v>
      </c>
      <c r="AE71">
        <v>28.393417847868601</v>
      </c>
      <c r="AF71">
        <v>33.1511253348</v>
      </c>
      <c r="AG71">
        <v>39.697990179730802</v>
      </c>
      <c r="AH71">
        <v>45.111773488189101</v>
      </c>
      <c r="AI71">
        <v>50.565693199846898</v>
      </c>
      <c r="AJ71">
        <v>54.688936774666402</v>
      </c>
      <c r="AK71">
        <v>63.298195260914603</v>
      </c>
      <c r="AL71">
        <v>67.847502192772794</v>
      </c>
      <c r="AM71">
        <v>70.985860181394401</v>
      </c>
      <c r="AN71">
        <v>73.734841185883596</v>
      </c>
      <c r="AO71">
        <v>76.005504976042999</v>
      </c>
      <c r="AP71">
        <v>78.045344787533594</v>
      </c>
      <c r="AQ71">
        <v>79.816784623828198</v>
      </c>
      <c r="AR71">
        <v>82.001560421924793</v>
      </c>
      <c r="AS71">
        <v>85.698007380073804</v>
      </c>
      <c r="AT71">
        <v>95.356703567035694</v>
      </c>
      <c r="AU71">
        <v>100</v>
      </c>
      <c r="AV71">
        <v>107.64452644526401</v>
      </c>
      <c r="AW71">
        <v>117.67588655732099</v>
      </c>
      <c r="AX71">
        <v>139.23038062970201</v>
      </c>
      <c r="AY71">
        <v>155.60874010428401</v>
      </c>
      <c r="AZ71">
        <v>173.13835763432101</v>
      </c>
      <c r="BA71">
        <v>190.545544240754</v>
      </c>
      <c r="BB71">
        <v>204.108872606017</v>
      </c>
    </row>
    <row r="72" spans="1:54">
      <c r="A72" t="s">
        <v>109</v>
      </c>
    </row>
    <row r="73" spans="1:54">
      <c r="A73" t="s">
        <v>276</v>
      </c>
    </row>
    <row r="74" spans="1:54">
      <c r="A74" t="s">
        <v>498</v>
      </c>
      <c r="B74">
        <v>3.1770114546353798</v>
      </c>
      <c r="C74">
        <v>3.2407397343829101</v>
      </c>
      <c r="D74">
        <v>3.42334760807862</v>
      </c>
      <c r="E74">
        <v>3.7247606044197399</v>
      </c>
      <c r="F74">
        <v>3.9836384333939798</v>
      </c>
      <c r="G74">
        <v>4.5109278357522697</v>
      </c>
      <c r="H74">
        <v>4.7903398834553403</v>
      </c>
      <c r="I74">
        <v>5.0976197994332697</v>
      </c>
      <c r="J74">
        <v>5.3506307087706997</v>
      </c>
      <c r="K74">
        <v>5.46430227673389</v>
      </c>
      <c r="L74">
        <v>5.7789158422578204</v>
      </c>
      <c r="M74">
        <v>6.2548696977940397</v>
      </c>
      <c r="N74">
        <v>6.7733587206971198</v>
      </c>
      <c r="O74">
        <v>7.5448586529376298</v>
      </c>
      <c r="P74">
        <v>8.7307097845278498</v>
      </c>
      <c r="Q74">
        <v>10.2084401680494</v>
      </c>
      <c r="R74">
        <v>12.008117766640799</v>
      </c>
      <c r="S74">
        <v>14.9533114243195</v>
      </c>
      <c r="T74">
        <v>17.911705651180799</v>
      </c>
      <c r="U74">
        <v>20.718293332439799</v>
      </c>
      <c r="V74">
        <v>23.9399655780031</v>
      </c>
      <c r="W74">
        <v>27.424915842268199</v>
      </c>
      <c r="X74">
        <v>31.3762862176597</v>
      </c>
      <c r="Y74">
        <v>35.197117631132301</v>
      </c>
      <c r="Z74">
        <v>39.165355400479598</v>
      </c>
      <c r="AA74">
        <v>42.618770971696897</v>
      </c>
      <c r="AB74">
        <v>46.367732619618401</v>
      </c>
      <c r="AC74">
        <v>48.800304174030799</v>
      </c>
      <c r="AD74">
        <v>51.162472692801401</v>
      </c>
      <c r="AE74">
        <v>54.637155847702097</v>
      </c>
      <c r="AF74">
        <v>58.307647445481301</v>
      </c>
      <c r="AG74">
        <v>61.768396666244598</v>
      </c>
      <c r="AH74">
        <v>65.428621154659496</v>
      </c>
      <c r="AI74">
        <v>68.4178167096142</v>
      </c>
      <c r="AJ74">
        <v>71.646089239768898</v>
      </c>
      <c r="AK74">
        <v>74.995366987432803</v>
      </c>
      <c r="AL74">
        <v>77.664082057226693</v>
      </c>
      <c r="AM74">
        <v>79.194614717479496</v>
      </c>
      <c r="AN74">
        <v>80.646677327589998</v>
      </c>
      <c r="AO74">
        <v>82.510157677231703</v>
      </c>
      <c r="AP74">
        <v>85.342413131901793</v>
      </c>
      <c r="AQ74">
        <v>88.407145277180405</v>
      </c>
      <c r="AR74">
        <v>91.118395514341202</v>
      </c>
      <c r="AS74">
        <v>93.8882898425706</v>
      </c>
      <c r="AT74">
        <v>96.740133707138199</v>
      </c>
      <c r="AU74">
        <v>100</v>
      </c>
      <c r="AV74">
        <v>103.515804736588</v>
      </c>
      <c r="AW74">
        <v>106.400483325278</v>
      </c>
      <c r="AX74">
        <v>110.73707104881601</v>
      </c>
      <c r="AY74">
        <v>110.41817303045001</v>
      </c>
      <c r="AZ74">
        <v>112.405413243113</v>
      </c>
      <c r="BA74">
        <v>115.998163363944</v>
      </c>
      <c r="BB74">
        <v>118.83537941034299</v>
      </c>
    </row>
    <row r="75" spans="1:54">
      <c r="A75" t="s">
        <v>278</v>
      </c>
      <c r="AH75">
        <v>14.711001873307</v>
      </c>
      <c r="AI75">
        <v>27.923239377229599</v>
      </c>
      <c r="AJ75">
        <v>41.229972713184701</v>
      </c>
      <c r="AK75">
        <v>53.094562698070497</v>
      </c>
      <c r="AL75">
        <v>65.333041699900207</v>
      </c>
      <c r="AM75">
        <v>72.246505075317003</v>
      </c>
      <c r="AN75">
        <v>78.176739033582294</v>
      </c>
      <c r="AO75">
        <v>80.753531047935596</v>
      </c>
      <c r="AP75">
        <v>84.004623776324806</v>
      </c>
      <c r="AQ75">
        <v>88.825873881684004</v>
      </c>
      <c r="AR75">
        <v>91.9980975086999</v>
      </c>
      <c r="AS75">
        <v>93.229298366024906</v>
      </c>
      <c r="AT75">
        <v>96.0709942323207</v>
      </c>
      <c r="AU75">
        <v>100</v>
      </c>
      <c r="AV75">
        <v>104.429914869535</v>
      </c>
      <c r="AW75">
        <v>111.31982323688401</v>
      </c>
      <c r="AX75">
        <v>122.85879420582999</v>
      </c>
      <c r="AY75">
        <v>122.75463882768</v>
      </c>
      <c r="AZ75">
        <v>126.407301713447</v>
      </c>
      <c r="BA75">
        <v>132.69937025129701</v>
      </c>
      <c r="BB75">
        <v>137.92098640561599</v>
      </c>
    </row>
    <row r="76" spans="1:54">
      <c r="A76" t="s">
        <v>280</v>
      </c>
      <c r="G76">
        <v>9.7576226191301707</v>
      </c>
      <c r="H76">
        <v>9.6247367079367301</v>
      </c>
      <c r="I76">
        <v>9.7025698844769508</v>
      </c>
      <c r="J76">
        <v>9.7202880059706995</v>
      </c>
      <c r="K76">
        <v>9.8588690275789705</v>
      </c>
      <c r="L76">
        <v>10.8567789413512</v>
      </c>
      <c r="M76">
        <v>10.9149956262447</v>
      </c>
      <c r="N76">
        <v>10.2511988605141</v>
      </c>
      <c r="O76">
        <v>11.164947697221301</v>
      </c>
      <c r="P76">
        <v>12.1242574177721</v>
      </c>
      <c r="Q76">
        <v>12.918408934414</v>
      </c>
      <c r="R76">
        <v>16.605043783898601</v>
      </c>
      <c r="S76">
        <v>19.3709691061044</v>
      </c>
      <c r="T76">
        <v>22.142589538769201</v>
      </c>
      <c r="U76">
        <v>25.6925417367733</v>
      </c>
      <c r="V76">
        <v>26.8442196334477</v>
      </c>
      <c r="W76">
        <v>28.4913721417098</v>
      </c>
      <c r="X76">
        <v>30.1695313626001</v>
      </c>
      <c r="Y76">
        <v>29.9657729655077</v>
      </c>
      <c r="Z76">
        <v>32.488074117242803</v>
      </c>
      <c r="AA76">
        <v>38.681823157187601</v>
      </c>
      <c r="AB76">
        <v>34.8876139987103</v>
      </c>
      <c r="AC76">
        <v>34.040308117606202</v>
      </c>
      <c r="AD76">
        <v>36.450605429945199</v>
      </c>
      <c r="AE76">
        <v>39.300059039150298</v>
      </c>
      <c r="AF76">
        <v>41.324987209138499</v>
      </c>
      <c r="AG76">
        <v>56.087346358404801</v>
      </c>
      <c r="AH76">
        <v>61.9919103440795</v>
      </c>
      <c r="AI76">
        <v>64.188324618463398</v>
      </c>
      <c r="AJ76">
        <v>69.062706397656697</v>
      </c>
      <c r="AK76">
        <v>75.984290556708203</v>
      </c>
      <c r="AL76">
        <v>69.537594380933797</v>
      </c>
      <c r="AM76">
        <v>71.203165503830405</v>
      </c>
      <c r="AN76">
        <v>71.840292634914803</v>
      </c>
      <c r="AO76">
        <v>77.545452578328593</v>
      </c>
      <c r="AP76">
        <v>78.059158717301202</v>
      </c>
      <c r="AQ76">
        <v>71.628766577690797</v>
      </c>
      <c r="AR76">
        <v>72.813312498145294</v>
      </c>
      <c r="AS76">
        <v>85.746619996985899</v>
      </c>
      <c r="AT76">
        <v>88.538763952343004</v>
      </c>
      <c r="AU76">
        <v>100</v>
      </c>
      <c r="AV76">
        <v>112.31</v>
      </c>
      <c r="AW76">
        <v>131.66999999999999</v>
      </c>
      <c r="AX76">
        <v>190.12</v>
      </c>
      <c r="AY76">
        <v>206.22</v>
      </c>
      <c r="AZ76">
        <v>223</v>
      </c>
      <c r="BA76">
        <v>297.08999999999997</v>
      </c>
      <c r="BB76">
        <v>364.73876224138598</v>
      </c>
    </row>
    <row r="77" spans="1:54">
      <c r="A77" t="s">
        <v>115</v>
      </c>
    </row>
    <row r="78" spans="1:54">
      <c r="A78" t="s">
        <v>286</v>
      </c>
      <c r="B78">
        <v>8.6719687823618692</v>
      </c>
      <c r="C78">
        <v>8.8285176361838005</v>
      </c>
      <c r="D78">
        <v>9.2222458571751993</v>
      </c>
      <c r="E78">
        <v>9.6709494282041994</v>
      </c>
      <c r="F78">
        <v>10.672547947825</v>
      </c>
      <c r="G78">
        <v>11.1866983640732</v>
      </c>
      <c r="H78">
        <v>11.6270247388847</v>
      </c>
      <c r="I78">
        <v>12.2814931913445</v>
      </c>
      <c r="J78">
        <v>13.410367107090201</v>
      </c>
      <c r="K78">
        <v>13.706146401438099</v>
      </c>
      <c r="L78">
        <v>14.0807319438048</v>
      </c>
      <c r="M78">
        <v>14.9936562710486</v>
      </c>
      <c r="N78">
        <v>16.0641930941967</v>
      </c>
      <c r="O78">
        <v>17.829018175311202</v>
      </c>
      <c r="P78">
        <v>20.8016370524902</v>
      </c>
      <c r="Q78">
        <v>24.506698508808899</v>
      </c>
      <c r="R78">
        <v>28.021619478470502</v>
      </c>
      <c r="S78">
        <v>31.5686768684123</v>
      </c>
      <c r="T78">
        <v>34.030828484837002</v>
      </c>
      <c r="U78">
        <v>36.571895217200101</v>
      </c>
      <c r="V78">
        <v>40.8122674455064</v>
      </c>
      <c r="W78">
        <v>45.712896143635298</v>
      </c>
      <c r="X78">
        <v>50.0860965409953</v>
      </c>
      <c r="Y78">
        <v>54.276445354238298</v>
      </c>
      <c r="Z78">
        <v>58.112519222367801</v>
      </c>
      <c r="AA78">
        <v>61.521939393118799</v>
      </c>
      <c r="AB78">
        <v>63.3060756355192</v>
      </c>
      <c r="AC78">
        <v>65.889997090030207</v>
      </c>
      <c r="AD78">
        <v>69.248069615237796</v>
      </c>
      <c r="AE78">
        <v>73.841707756590793</v>
      </c>
      <c r="AF78">
        <v>78.348189817136799</v>
      </c>
      <c r="AG78">
        <v>81.572964806992999</v>
      </c>
      <c r="AH78">
        <v>83.695471716055593</v>
      </c>
      <c r="AI78">
        <v>85.453973817041998</v>
      </c>
      <c r="AJ78">
        <v>86.381929736221295</v>
      </c>
      <c r="AK78">
        <v>87.232983231159906</v>
      </c>
      <c r="AL78">
        <v>87.770875136760196</v>
      </c>
      <c r="AM78">
        <v>88.819764352680195</v>
      </c>
      <c r="AN78">
        <v>90.0624691060451</v>
      </c>
      <c r="AO78">
        <v>91.106531832434101</v>
      </c>
      <c r="AP78">
        <v>94.174696337214797</v>
      </c>
      <c r="AQ78">
        <v>96.5914440852453</v>
      </c>
      <c r="AR78">
        <v>98.100342111044895</v>
      </c>
      <c r="AS78">
        <v>98.961112331690799</v>
      </c>
      <c r="AT78">
        <v>99.146291704591803</v>
      </c>
      <c r="AU78">
        <v>100</v>
      </c>
      <c r="AV78">
        <v>101.566666666667</v>
      </c>
      <c r="AW78">
        <v>104.116666666667</v>
      </c>
      <c r="AX78">
        <v>108.35</v>
      </c>
      <c r="AY78">
        <v>108.35</v>
      </c>
      <c r="AZ78">
        <v>109.662097222222</v>
      </c>
      <c r="BA78">
        <v>113.40904166666699</v>
      </c>
      <c r="BB78">
        <v>116.593944444445</v>
      </c>
    </row>
    <row r="79" spans="1:54">
      <c r="A79" t="s">
        <v>284</v>
      </c>
      <c r="K79">
        <v>10.2927934585356</v>
      </c>
      <c r="L79">
        <v>10.7172866399209</v>
      </c>
      <c r="M79">
        <v>11.696653051259901</v>
      </c>
      <c r="N79">
        <v>14.2674024167704</v>
      </c>
      <c r="O79">
        <v>15.848989374448401</v>
      </c>
      <c r="P79">
        <v>18.146850266211199</v>
      </c>
      <c r="Q79">
        <v>20.517714655651801</v>
      </c>
      <c r="R79">
        <v>22.863389339823399</v>
      </c>
      <c r="S79">
        <v>24.465268004523701</v>
      </c>
      <c r="T79">
        <v>25.959623945807099</v>
      </c>
      <c r="U79">
        <v>27.9862290297412</v>
      </c>
      <c r="V79">
        <v>32.042238054123601</v>
      </c>
      <c r="W79">
        <v>35.624773914606401</v>
      </c>
      <c r="X79">
        <v>38.129750160733401</v>
      </c>
      <c r="Y79">
        <v>40.6860387694921</v>
      </c>
      <c r="Z79">
        <v>42.838825617969597</v>
      </c>
      <c r="AA79">
        <v>44.732718273404402</v>
      </c>
      <c r="AB79">
        <v>45.537389414105697</v>
      </c>
      <c r="AC79">
        <v>48.116524581445503</v>
      </c>
      <c r="AD79">
        <v>53.774222824252199</v>
      </c>
      <c r="AE79">
        <v>57.102499853782199</v>
      </c>
      <c r="AF79">
        <v>61.7799776500419</v>
      </c>
      <c r="AG79">
        <v>65.794036284760494</v>
      </c>
      <c r="AH79">
        <v>69.006774022112197</v>
      </c>
      <c r="AI79">
        <v>72.599673301470105</v>
      </c>
      <c r="AJ79">
        <v>73.192570633432396</v>
      </c>
      <c r="AK79">
        <v>74.777663500514194</v>
      </c>
      <c r="AL79">
        <v>77.058503236735703</v>
      </c>
      <c r="AM79">
        <v>79.653941557263195</v>
      </c>
      <c r="AN79">
        <v>84.2035210841549</v>
      </c>
      <c r="AO79">
        <v>85.861213624538905</v>
      </c>
      <c r="AP79">
        <v>86.798959404682407</v>
      </c>
      <c r="AQ79">
        <v>90.507592715832999</v>
      </c>
      <c r="AR79">
        <v>91.197289612196698</v>
      </c>
      <c r="AS79">
        <v>95.002722487748798</v>
      </c>
      <c r="AT79">
        <v>97.688910399903193</v>
      </c>
      <c r="AU79">
        <v>100</v>
      </c>
      <c r="AV79">
        <v>102.490836387871</v>
      </c>
      <c r="AW79">
        <v>107.414195268244</v>
      </c>
      <c r="AX79">
        <v>115.719760079973</v>
      </c>
      <c r="AY79">
        <v>119.98500499833401</v>
      </c>
      <c r="AZ79">
        <v>126.63278907031</v>
      </c>
      <c r="BA79">
        <v>137.61246251249599</v>
      </c>
      <c r="BB79">
        <v>142.31323870552899</v>
      </c>
    </row>
    <row r="80" spans="1:54">
      <c r="A80" t="s">
        <v>288</v>
      </c>
      <c r="B80">
        <v>11.1837480941882</v>
      </c>
      <c r="C80">
        <v>11.4537865882776</v>
      </c>
      <c r="D80">
        <v>12.054795339256</v>
      </c>
      <c r="E80">
        <v>12.650264839059499</v>
      </c>
      <c r="F80">
        <v>13.058784612176099</v>
      </c>
      <c r="G80">
        <v>13.4132966865137</v>
      </c>
      <c r="H80">
        <v>13.7581150712916</v>
      </c>
      <c r="I80">
        <v>14.145862652609599</v>
      </c>
      <c r="J80">
        <v>14.7898006000864</v>
      </c>
      <c r="K80">
        <v>15.683004849743201</v>
      </c>
      <c r="L80">
        <v>16.599750916959199</v>
      </c>
      <c r="M80">
        <v>17.495724792251899</v>
      </c>
      <c r="N80">
        <v>18.556491389559302</v>
      </c>
      <c r="O80">
        <v>19.926071239153</v>
      </c>
      <c r="P80">
        <v>22.645843559193601</v>
      </c>
      <c r="Q80">
        <v>25.2922208014466</v>
      </c>
      <c r="R80">
        <v>27.726721686732301</v>
      </c>
      <c r="S80">
        <v>30.3592508010411</v>
      </c>
      <c r="T80">
        <v>33.167651139714501</v>
      </c>
      <c r="U80">
        <v>36.698923754924103</v>
      </c>
      <c r="V80">
        <v>41.667632046395497</v>
      </c>
      <c r="W80">
        <v>47.223316319201999</v>
      </c>
      <c r="X80">
        <v>52.879949742434398</v>
      </c>
      <c r="Y80">
        <v>57.882154191132798</v>
      </c>
      <c r="Z80">
        <v>62.323916805112503</v>
      </c>
      <c r="AA80">
        <v>65.958086216728105</v>
      </c>
      <c r="AB80">
        <v>67.632449710203304</v>
      </c>
      <c r="AC80">
        <v>69.856812022602895</v>
      </c>
      <c r="AD80">
        <v>71.743516832063406</v>
      </c>
      <c r="AE80">
        <v>74.253321569371195</v>
      </c>
      <c r="AF80">
        <v>76.763126306679496</v>
      </c>
      <c r="AG80">
        <v>79.232545987850898</v>
      </c>
      <c r="AH80">
        <v>81.1070018598286</v>
      </c>
      <c r="AI80">
        <v>82.815123763644195</v>
      </c>
      <c r="AJ80">
        <v>84.190577731136401</v>
      </c>
      <c r="AK80">
        <v>85.687583444592804</v>
      </c>
      <c r="AL80">
        <v>87.405429461504198</v>
      </c>
      <c r="AM80">
        <v>88.473520249221195</v>
      </c>
      <c r="AN80">
        <v>89.000148345942804</v>
      </c>
      <c r="AO80">
        <v>89.474855362705796</v>
      </c>
      <c r="AP80">
        <v>90.995401275774796</v>
      </c>
      <c r="AQ80">
        <v>92.478860703159796</v>
      </c>
      <c r="AR80">
        <v>94.251594718884704</v>
      </c>
      <c r="AS80">
        <v>96.239430351579898</v>
      </c>
      <c r="AT80">
        <v>98.294021658507305</v>
      </c>
      <c r="AU80">
        <v>100</v>
      </c>
      <c r="AV80">
        <v>101.68372645008201</v>
      </c>
      <c r="AW80">
        <v>103.196855066014</v>
      </c>
      <c r="AX80">
        <v>106.10072689512</v>
      </c>
      <c r="AY80">
        <v>106.19418483904499</v>
      </c>
      <c r="AZ80">
        <v>107.818572912031</v>
      </c>
      <c r="BA80">
        <v>110.10161697077601</v>
      </c>
      <c r="BB80">
        <v>112.254858329624</v>
      </c>
    </row>
    <row r="81" spans="1:54">
      <c r="A81" t="s">
        <v>282</v>
      </c>
    </row>
    <row r="82" spans="1:54">
      <c r="A82" t="s">
        <v>404</v>
      </c>
    </row>
    <row r="83" spans="1:54">
      <c r="A83" t="s">
        <v>292</v>
      </c>
      <c r="D83">
        <v>10.499097418623901</v>
      </c>
      <c r="E83">
        <v>11.2506578087529</v>
      </c>
      <c r="F83">
        <v>11.6251256167013</v>
      </c>
      <c r="G83">
        <v>11.9086012469867</v>
      </c>
      <c r="H83">
        <v>12.3425639403423</v>
      </c>
      <c r="I83">
        <v>12.586667955334001</v>
      </c>
      <c r="J83">
        <v>12.880642683029199</v>
      </c>
      <c r="K83">
        <v>13.263859738809</v>
      </c>
      <c r="L83">
        <v>13.769566264472701</v>
      </c>
      <c r="M83">
        <v>14.301520533656801</v>
      </c>
      <c r="N83">
        <v>14.8002276610764</v>
      </c>
      <c r="O83">
        <v>15.718898685206</v>
      </c>
      <c r="P83">
        <v>17.616610543613501</v>
      </c>
      <c r="Q83">
        <v>22.6290546362128</v>
      </c>
      <c r="R83">
        <v>27.193688979743801</v>
      </c>
      <c r="S83">
        <v>30.9607135327721</v>
      </c>
      <c r="T83">
        <v>34.2933770912882</v>
      </c>
      <c r="U83">
        <v>37.020625989691403</v>
      </c>
      <c r="V83">
        <v>41.589104235846897</v>
      </c>
      <c r="W83">
        <v>45.210060489861597</v>
      </c>
      <c r="X83">
        <v>52.7537193524117</v>
      </c>
      <c r="Y83">
        <v>58.383562919665103</v>
      </c>
      <c r="Z83">
        <v>61.803171604959701</v>
      </c>
      <c r="AA83">
        <v>66.348749003705095</v>
      </c>
      <c r="AB83">
        <v>70.519003497966906</v>
      </c>
      <c r="AC83">
        <v>69.851762778885004</v>
      </c>
      <c r="AD83">
        <v>63.721488672320199</v>
      </c>
      <c r="AE83">
        <v>68.016850801409802</v>
      </c>
      <c r="AF83">
        <v>73.271371464179694</v>
      </c>
      <c r="AG83">
        <v>64.708796423836603</v>
      </c>
      <c r="AH83">
        <v>58.533692081458497</v>
      </c>
      <c r="AI83">
        <v>58.846113647320401</v>
      </c>
      <c r="AJ83">
        <v>80.099120634909795</v>
      </c>
      <c r="AK83">
        <v>87.825907170361006</v>
      </c>
      <c r="AL83">
        <v>88.431636635652595</v>
      </c>
      <c r="AM83">
        <v>91.945423568276297</v>
      </c>
      <c r="AN83">
        <v>93.277472357984806</v>
      </c>
      <c r="AO83">
        <v>91.471057119554004</v>
      </c>
      <c r="AP83">
        <v>91.932912804793503</v>
      </c>
      <c r="AQ83">
        <v>93.898089619991097</v>
      </c>
      <c r="AR83">
        <v>93.932534152352503</v>
      </c>
      <c r="AS83">
        <v>96.032257999796201</v>
      </c>
      <c r="AT83">
        <v>96.424266773805002</v>
      </c>
      <c r="AU83">
        <v>100</v>
      </c>
      <c r="AV83">
        <v>98.590598633990197</v>
      </c>
      <c r="AW83">
        <v>103.550020088389</v>
      </c>
      <c r="AX83">
        <v>109.001205303335</v>
      </c>
      <c r="AY83">
        <v>111.05664925673</v>
      </c>
      <c r="AZ83">
        <v>112.679791080755</v>
      </c>
      <c r="BA83">
        <v>114.110084371234</v>
      </c>
      <c r="BB83">
        <v>117.147448774609</v>
      </c>
    </row>
    <row r="84" spans="1:54">
      <c r="A84" t="s">
        <v>551</v>
      </c>
      <c r="AD84">
        <v>63.488624052004297</v>
      </c>
      <c r="AE84">
        <v>66.8139011584298</v>
      </c>
      <c r="AF84">
        <v>71.472622718559904</v>
      </c>
      <c r="AG84">
        <v>76.856404700391707</v>
      </c>
      <c r="AH84">
        <v>80.1316776398033</v>
      </c>
      <c r="AI84">
        <v>82.140178348195604</v>
      </c>
      <c r="AJ84">
        <v>83.765313776147906</v>
      </c>
      <c r="AK84">
        <v>85.990499208267295</v>
      </c>
      <c r="AL84">
        <v>88.124010334194494</v>
      </c>
      <c r="AM84">
        <v>89.690807567297199</v>
      </c>
      <c r="AN84">
        <v>91.115926327193904</v>
      </c>
      <c r="AO84">
        <v>92.332694391199198</v>
      </c>
      <c r="AP84">
        <v>93.057754812900995</v>
      </c>
      <c r="AQ84">
        <v>94.207850654221104</v>
      </c>
      <c r="AR84">
        <v>95.391282606883806</v>
      </c>
      <c r="AS84">
        <v>96.691390949245701</v>
      </c>
      <c r="AT84">
        <v>97.991499291607596</v>
      </c>
      <c r="AU84">
        <v>100</v>
      </c>
      <c r="AV84">
        <v>102.333527793983</v>
      </c>
      <c r="AW84">
        <v>104.708725727144</v>
      </c>
      <c r="AX84">
        <v>108.49237436452999</v>
      </c>
      <c r="AY84">
        <v>110.84257021418399</v>
      </c>
      <c r="AZ84">
        <v>114.484540378365</v>
      </c>
      <c r="BA84">
        <v>119.61830152512699</v>
      </c>
      <c r="BB84">
        <v>122.993582798566</v>
      </c>
    </row>
    <row r="85" spans="1:54">
      <c r="A85" t="s">
        <v>296</v>
      </c>
      <c r="AJ85">
        <v>14.996208243391401</v>
      </c>
      <c r="AK85">
        <v>39.397611227577897</v>
      </c>
      <c r="AL85">
        <v>54.903526065965501</v>
      </c>
      <c r="AM85">
        <v>58.794878058626999</v>
      </c>
      <c r="AN85">
        <v>60.891978362741</v>
      </c>
      <c r="AO85">
        <v>72.578778371437096</v>
      </c>
      <c r="AP85">
        <v>75.528352354551203</v>
      </c>
      <c r="AQ85">
        <v>79.037433155080706</v>
      </c>
      <c r="AR85">
        <v>83.453916325889097</v>
      </c>
      <c r="AS85">
        <v>87.430009436929794</v>
      </c>
      <c r="AT85">
        <v>92.381251966027506</v>
      </c>
      <c r="AU85">
        <v>100</v>
      </c>
      <c r="AV85">
        <v>109.161838949073</v>
      </c>
      <c r="AW85">
        <v>119.25285116774501</v>
      </c>
      <c r="AX85">
        <v>131.177097134544</v>
      </c>
      <c r="AY85">
        <v>133.44417599736801</v>
      </c>
      <c r="AZ85">
        <v>142.933347188666</v>
      </c>
      <c r="BA85">
        <v>155.145091315304</v>
      </c>
      <c r="BB85">
        <v>153.680063041766</v>
      </c>
    </row>
    <row r="86" spans="1:54">
      <c r="A86" t="s">
        <v>42</v>
      </c>
      <c r="F86">
        <v>2.47526233295302E-3</v>
      </c>
      <c r="G86">
        <v>3.1298401313512099E-3</v>
      </c>
      <c r="H86">
        <v>3.5441647831036698E-3</v>
      </c>
      <c r="I86">
        <v>3.2456580040518602E-3</v>
      </c>
      <c r="J86">
        <v>3.50189416226648E-3</v>
      </c>
      <c r="K86">
        <v>3.75813032019639E-3</v>
      </c>
      <c r="L86">
        <v>3.87201305718067E-3</v>
      </c>
      <c r="M86">
        <v>4.2421319526642701E-3</v>
      </c>
      <c r="N86">
        <v>4.6691922163553104E-3</v>
      </c>
      <c r="O86">
        <v>5.4948420592066003E-3</v>
      </c>
      <c r="P86">
        <v>6.4913160078190098E-3</v>
      </c>
      <c r="Q86">
        <v>8.4273225365516999E-3</v>
      </c>
      <c r="R86">
        <v>1.31534561213991E-2</v>
      </c>
      <c r="S86">
        <v>2.8470684245902898E-2</v>
      </c>
      <c r="T86">
        <v>4.92803818728298E-2</v>
      </c>
      <c r="U86">
        <v>7.6109256660590305E-2</v>
      </c>
      <c r="V86">
        <v>0.114217267523954</v>
      </c>
      <c r="W86">
        <v>0.24728450057573001</v>
      </c>
      <c r="X86">
        <v>0.302417980618505</v>
      </c>
      <c r="Y86">
        <v>0.67401260628372806</v>
      </c>
      <c r="Z86">
        <v>0.94136182158218296</v>
      </c>
      <c r="AA86">
        <v>1.0383733055937601</v>
      </c>
      <c r="AB86">
        <v>1.2934540285401801</v>
      </c>
      <c r="AC86">
        <v>1.8084436279681799</v>
      </c>
      <c r="AD86">
        <v>2.3755583051366802</v>
      </c>
      <c r="AE86">
        <v>2.9747618160075202</v>
      </c>
      <c r="AF86">
        <v>4.0831302988210396</v>
      </c>
      <c r="AG86">
        <v>4.8193774483103304</v>
      </c>
      <c r="AH86">
        <v>5.3040196708890397</v>
      </c>
      <c r="AI86">
        <v>6.6278946255461602</v>
      </c>
      <c r="AJ86">
        <v>8.2762689490118806</v>
      </c>
      <c r="AK86">
        <v>13.197467054414201</v>
      </c>
      <c r="AL86">
        <v>19.342342286383701</v>
      </c>
      <c r="AM86">
        <v>24.7359947889504</v>
      </c>
      <c r="AN86">
        <v>28.353427893544598</v>
      </c>
      <c r="AO86">
        <v>31.871710885692899</v>
      </c>
      <c r="AP86">
        <v>39.901220927475997</v>
      </c>
      <c r="AQ86">
        <v>53.030880828161102</v>
      </c>
      <c r="AR86">
        <v>60.888063439581401</v>
      </c>
      <c r="AS86">
        <v>77.129923751296104</v>
      </c>
      <c r="AT86">
        <v>86.867248099966403</v>
      </c>
      <c r="AU86">
        <v>100</v>
      </c>
      <c r="AV86">
        <v>110.91516996720399</v>
      </c>
      <c r="AW86">
        <v>122.81939354868599</v>
      </c>
      <c r="AX86">
        <v>143.111789768596</v>
      </c>
      <c r="AY86">
        <v>170.66183173334801</v>
      </c>
      <c r="AZ86">
        <v>188.93556362422899</v>
      </c>
      <c r="BA86">
        <v>205.42366197788701</v>
      </c>
      <c r="BB86">
        <v>224.242068249619</v>
      </c>
    </row>
    <row r="87" spans="1:54">
      <c r="A87" t="s">
        <v>311</v>
      </c>
      <c r="AT87">
        <v>76.1189663578741</v>
      </c>
      <c r="AU87">
        <v>100</v>
      </c>
      <c r="AV87">
        <v>134.69527059970699</v>
      </c>
      <c r="AW87">
        <v>165.46562652364699</v>
      </c>
      <c r="AX87">
        <v>195.88493417844899</v>
      </c>
      <c r="AY87">
        <v>205.060945880058</v>
      </c>
      <c r="AZ87">
        <v>236.76743052169601</v>
      </c>
      <c r="BA87">
        <v>287.31838127742498</v>
      </c>
      <c r="BB87">
        <v>331.06133339534699</v>
      </c>
    </row>
    <row r="88" spans="1:54">
      <c r="A88" t="s">
        <v>294</v>
      </c>
      <c r="C88">
        <v>2.8089522724978799</v>
      </c>
      <c r="D88">
        <v>2.8591656054523198</v>
      </c>
      <c r="E88">
        <v>2.9911483567652999</v>
      </c>
      <c r="F88">
        <v>2.85548022321926</v>
      </c>
      <c r="G88">
        <v>2.8902610180631498</v>
      </c>
      <c r="H88">
        <v>2.8971711097521502</v>
      </c>
      <c r="I88">
        <v>2.9379406507330899</v>
      </c>
      <c r="J88">
        <v>3.0607099464507499</v>
      </c>
      <c r="K88">
        <v>3.2141139819860101</v>
      </c>
      <c r="L88">
        <v>3.1503108020455901</v>
      </c>
      <c r="M88">
        <v>3.2465914129420099</v>
      </c>
      <c r="N88">
        <v>3.5289838267286</v>
      </c>
      <c r="O88">
        <v>3.7731403998187401</v>
      </c>
      <c r="P88">
        <v>4.1216393574520396</v>
      </c>
      <c r="Q88">
        <v>5.1901743608508797</v>
      </c>
      <c r="R88">
        <v>6.07392253307101</v>
      </c>
      <c r="S88">
        <v>6.8264651857490302</v>
      </c>
      <c r="T88">
        <v>7.4309722915189802</v>
      </c>
      <c r="U88">
        <v>7.8864134405105499</v>
      </c>
      <c r="V88">
        <v>8.4246308465907607</v>
      </c>
      <c r="W88">
        <v>8.9254100285417906</v>
      </c>
      <c r="X88">
        <v>9.8943387474929203</v>
      </c>
      <c r="Y88">
        <v>10.9467306634221</v>
      </c>
      <c r="Z88">
        <v>13.3657894962966</v>
      </c>
      <c r="AA88">
        <v>15.814386744555801</v>
      </c>
      <c r="AB88">
        <v>24.7590310901574</v>
      </c>
      <c r="AC88">
        <v>30.584624851972901</v>
      </c>
      <c r="AD88">
        <v>34.160146994562503</v>
      </c>
      <c r="AE88">
        <v>36.986904653881702</v>
      </c>
      <c r="AF88">
        <v>41.487391362272902</v>
      </c>
      <c r="AG88">
        <v>45.072874133309803</v>
      </c>
      <c r="AH88">
        <v>49.348731496719601</v>
      </c>
      <c r="AI88">
        <v>52.538536889441197</v>
      </c>
      <c r="AJ88">
        <v>53.437054269365703</v>
      </c>
      <c r="AK88">
        <v>57.167481357806103</v>
      </c>
      <c r="AL88">
        <v>57.796031359817597</v>
      </c>
      <c r="AM88">
        <v>59.403470709223903</v>
      </c>
      <c r="AN88">
        <v>60.065337296041598</v>
      </c>
      <c r="AO88">
        <v>62.355251429052601</v>
      </c>
      <c r="AP88">
        <v>62.882134326913402</v>
      </c>
      <c r="AQ88">
        <v>65.707174636500397</v>
      </c>
      <c r="AR88">
        <v>71.363987266624804</v>
      </c>
      <c r="AS88">
        <v>83.519319977654504</v>
      </c>
      <c r="AT88">
        <v>95.384695359887402</v>
      </c>
      <c r="AU88">
        <v>100</v>
      </c>
      <c r="AV88">
        <v>102.055788064735</v>
      </c>
      <c r="AW88">
        <v>107.53199170815</v>
      </c>
      <c r="AX88">
        <v>112.32558846578701</v>
      </c>
      <c r="AY88">
        <v>117.43908146811999</v>
      </c>
      <c r="AZ88">
        <v>123.366855820589</v>
      </c>
      <c r="BA88">
        <v>129.28412852866001</v>
      </c>
      <c r="BB88">
        <v>134.784614832454</v>
      </c>
    </row>
    <row r="89" spans="1:54">
      <c r="A89" t="s">
        <v>313</v>
      </c>
      <c r="AC89">
        <v>1.41190939432373</v>
      </c>
      <c r="AD89">
        <v>2.2630335463898699</v>
      </c>
      <c r="AE89">
        <v>4.0912962706596998</v>
      </c>
      <c r="AF89">
        <v>5.4415049589361599</v>
      </c>
      <c r="AG89">
        <v>8.5755552347516399</v>
      </c>
      <c r="AH89">
        <v>14.5427384085292</v>
      </c>
      <c r="AI89">
        <v>21.538983153041901</v>
      </c>
      <c r="AJ89">
        <v>24.807814069526302</v>
      </c>
      <c r="AK89">
        <v>36.061955420084601</v>
      </c>
      <c r="AL89">
        <v>54.357647702998001</v>
      </c>
      <c r="AM89">
        <v>81.047754759876398</v>
      </c>
      <c r="AN89">
        <v>87.542723413045707</v>
      </c>
      <c r="AO89">
        <v>85.716315081580802</v>
      </c>
      <c r="AP89">
        <v>93.119051157941797</v>
      </c>
      <c r="AQ89">
        <v>96.236791206134299</v>
      </c>
      <c r="AR89">
        <v>99.412722486960703</v>
      </c>
      <c r="AS89">
        <v>95.930706873007694</v>
      </c>
      <c r="AT89">
        <v>96.778065394001899</v>
      </c>
      <c r="AU89">
        <v>100</v>
      </c>
      <c r="AV89">
        <v>101.954737176289</v>
      </c>
      <c r="AW89">
        <v>106.662433670461</v>
      </c>
      <c r="AX89">
        <v>117.819402240464</v>
      </c>
      <c r="AY89">
        <v>115.87373577033</v>
      </c>
      <c r="AZ89">
        <v>118.791264250645</v>
      </c>
      <c r="BA89">
        <v>124.785592924482</v>
      </c>
      <c r="BB89">
        <v>127.44420713696501</v>
      </c>
    </row>
    <row r="90" spans="1:54">
      <c r="A90" t="s">
        <v>274</v>
      </c>
      <c r="AA90">
        <v>48.879630016419298</v>
      </c>
      <c r="AB90">
        <v>40.257055986904298</v>
      </c>
      <c r="AC90">
        <v>34.953401117087502</v>
      </c>
      <c r="AD90">
        <v>35.8355058771402</v>
      </c>
      <c r="AE90">
        <v>38.045178301072198</v>
      </c>
      <c r="AF90">
        <v>38.3715570622917</v>
      </c>
      <c r="AG90">
        <v>37.057220969813201</v>
      </c>
      <c r="AH90">
        <v>35.471637663618502</v>
      </c>
      <c r="AI90">
        <v>37.405652350034003</v>
      </c>
      <c r="AJ90">
        <v>49.315992414533</v>
      </c>
      <c r="AK90">
        <v>59.116280926242901</v>
      </c>
      <c r="AL90">
        <v>61.800590278575903</v>
      </c>
      <c r="AM90">
        <v>63.6648084258523</v>
      </c>
      <c r="AN90">
        <v>68.717063439054002</v>
      </c>
      <c r="AO90">
        <v>68.972873819469299</v>
      </c>
      <c r="AP90">
        <v>72.285150461540695</v>
      </c>
      <c r="AQ90">
        <v>78.664596365900096</v>
      </c>
      <c r="AR90">
        <v>84.637188930780994</v>
      </c>
      <c r="AS90">
        <v>90.835630697003694</v>
      </c>
      <c r="AT90">
        <v>94.668610788024594</v>
      </c>
      <c r="AU90">
        <v>100</v>
      </c>
      <c r="AV90">
        <v>104.415899841696</v>
      </c>
      <c r="AW90">
        <v>107.343448435388</v>
      </c>
      <c r="AX90">
        <v>114.37634097201099</v>
      </c>
      <c r="AY90">
        <v>119.74181024649999</v>
      </c>
      <c r="AZ90">
        <v>129.06869799524199</v>
      </c>
      <c r="BA90">
        <v>138.03449609497599</v>
      </c>
      <c r="BB90">
        <v>146.51916666666699</v>
      </c>
    </row>
    <row r="91" spans="1:54">
      <c r="A91" t="s">
        <v>301</v>
      </c>
      <c r="B91">
        <v>1.31304736689917</v>
      </c>
      <c r="C91">
        <v>1.3369073377960401</v>
      </c>
      <c r="D91">
        <v>1.33252052700054</v>
      </c>
      <c r="E91">
        <v>1.37200182413342</v>
      </c>
      <c r="F91">
        <v>1.3840923026606999</v>
      </c>
      <c r="G91">
        <v>1.42549951672251</v>
      </c>
      <c r="H91">
        <v>1.49686543863743</v>
      </c>
      <c r="I91">
        <v>1.5227583218462699</v>
      </c>
      <c r="J91">
        <v>1.5277871049475</v>
      </c>
      <c r="K91">
        <v>1.5654494805345101</v>
      </c>
      <c r="L91">
        <v>1.6154163254127101</v>
      </c>
      <c r="M91">
        <v>1.66509328613626</v>
      </c>
      <c r="N91">
        <v>1.7365539181687999</v>
      </c>
      <c r="O91">
        <v>2.00589388507515</v>
      </c>
      <c r="P91">
        <v>2.5448766181715401</v>
      </c>
      <c r="Q91">
        <v>2.8850417927835101</v>
      </c>
      <c r="R91">
        <v>3.2691060890780199</v>
      </c>
      <c r="S91">
        <v>3.6669551337146</v>
      </c>
      <c r="T91">
        <v>4.1265174363524304</v>
      </c>
      <c r="U91">
        <v>4.9124601652665403</v>
      </c>
      <c r="V91">
        <v>6.1344250880855302</v>
      </c>
      <c r="W91">
        <v>7.6348419275513004</v>
      </c>
      <c r="X91">
        <v>9.2319733101807593</v>
      </c>
      <c r="Y91">
        <v>11.1006785743756</v>
      </c>
      <c r="Z91">
        <v>13.148637987033601</v>
      </c>
      <c r="AA91">
        <v>15.6866613162347</v>
      </c>
      <c r="AB91">
        <v>19.297901542764102</v>
      </c>
      <c r="AC91">
        <v>22.459852401545</v>
      </c>
      <c r="AD91">
        <v>25.497940951716298</v>
      </c>
      <c r="AE91">
        <v>28.9911588621015</v>
      </c>
      <c r="AF91">
        <v>34.906681162899702</v>
      </c>
      <c r="AG91">
        <v>41.704007254944599</v>
      </c>
      <c r="AH91">
        <v>48.3207229319151</v>
      </c>
      <c r="AI91">
        <v>55.285910468559003</v>
      </c>
      <c r="AJ91">
        <v>61.324672817290399</v>
      </c>
      <c r="AK91">
        <v>66.805293847731207</v>
      </c>
      <c r="AL91">
        <v>72.280802358553899</v>
      </c>
      <c r="AM91">
        <v>76.284416471369099</v>
      </c>
      <c r="AN91">
        <v>79.9203038484182</v>
      </c>
      <c r="AO91">
        <v>82.027628617175594</v>
      </c>
      <c r="AP91">
        <v>84.6246910293535</v>
      </c>
      <c r="AQ91">
        <v>87.479899679048302</v>
      </c>
      <c r="AR91">
        <v>90.654862734506395</v>
      </c>
      <c r="AS91">
        <v>93.855569363533505</v>
      </c>
      <c r="AT91">
        <v>96.576299630027606</v>
      </c>
      <c r="AU91">
        <v>100</v>
      </c>
      <c r="AV91">
        <v>103.19594597032599</v>
      </c>
      <c r="AW91">
        <v>106.18346965857501</v>
      </c>
      <c r="AX91">
        <v>110.593052920624</v>
      </c>
      <c r="AY91">
        <v>111.931310644954</v>
      </c>
      <c r="AZ91">
        <v>117.20657186581801</v>
      </c>
      <c r="BA91">
        <v>121.109440742004</v>
      </c>
      <c r="BB91">
        <v>122.92792296077999</v>
      </c>
    </row>
    <row r="92" spans="1:54">
      <c r="A92" t="s">
        <v>305</v>
      </c>
      <c r="R92">
        <v>21.182770799076401</v>
      </c>
      <c r="S92">
        <v>25.092450129616999</v>
      </c>
      <c r="T92">
        <v>29.643060497951101</v>
      </c>
      <c r="U92">
        <v>35.833386104640397</v>
      </c>
      <c r="V92">
        <v>43.6527447657216</v>
      </c>
      <c r="W92">
        <v>51.853991503487798</v>
      </c>
      <c r="X92">
        <v>55.905209771541202</v>
      </c>
      <c r="Y92">
        <v>59.312826455810097</v>
      </c>
      <c r="Z92">
        <v>62.669702766253799</v>
      </c>
      <c r="AA92">
        <v>64.237313262857199</v>
      </c>
      <c r="AB92">
        <v>64.595166425625393</v>
      </c>
      <c r="AC92">
        <v>64.031681221564995</v>
      </c>
      <c r="AD92">
        <v>66.592948470427601</v>
      </c>
      <c r="AE92">
        <v>70.317457928148897</v>
      </c>
      <c r="AF92">
        <v>72.233072391360295</v>
      </c>
      <c r="AG92">
        <v>74.143350881137394</v>
      </c>
      <c r="AH92">
        <v>76.944736934580803</v>
      </c>
      <c r="AI92">
        <v>79.105806175808695</v>
      </c>
      <c r="AJ92">
        <v>82.088615326046394</v>
      </c>
      <c r="AK92">
        <v>83.622707688646102</v>
      </c>
      <c r="AL92">
        <v>85.322215227735398</v>
      </c>
      <c r="AM92">
        <v>86.384073941326093</v>
      </c>
      <c r="AN92">
        <v>87.574181543647498</v>
      </c>
      <c r="AO92">
        <v>88.079859072225801</v>
      </c>
      <c r="AP92">
        <v>90.001601451983404</v>
      </c>
      <c r="AQ92">
        <v>92.8285455003018</v>
      </c>
      <c r="AR92">
        <v>92.431232889248406</v>
      </c>
      <c r="AS92">
        <v>94.492530370393297</v>
      </c>
      <c r="AT92">
        <v>96.595008045390003</v>
      </c>
      <c r="AU92">
        <v>100</v>
      </c>
      <c r="AV92">
        <v>104.256049294218</v>
      </c>
      <c r="AW92">
        <v>108.281031945154</v>
      </c>
      <c r="AX92">
        <v>116.97844140592299</v>
      </c>
      <c r="AY92">
        <v>116.616970815445</v>
      </c>
      <c r="AZ92">
        <v>120.624523582355</v>
      </c>
      <c r="BA92">
        <v>124.28363569939199</v>
      </c>
      <c r="BB92">
        <v>127.27983705358299</v>
      </c>
    </row>
    <row r="93" spans="1:54">
      <c r="A93" t="s">
        <v>303</v>
      </c>
    </row>
    <row r="94" spans="1:54">
      <c r="A94" t="s">
        <v>309</v>
      </c>
      <c r="B94">
        <v>2.3537310629858501</v>
      </c>
      <c r="C94">
        <v>2.3407070362001301</v>
      </c>
      <c r="D94">
        <v>2.38875122390436</v>
      </c>
      <c r="E94">
        <v>2.3923690091168299</v>
      </c>
      <c r="F94">
        <v>2.3877382440389101</v>
      </c>
      <c r="G94">
        <v>2.3686363380865201</v>
      </c>
      <c r="H94">
        <v>2.3848440158613999</v>
      </c>
      <c r="I94">
        <v>2.3964209285656102</v>
      </c>
      <c r="J94">
        <v>2.4425838679476701</v>
      </c>
      <c r="K94">
        <v>2.4938117066410701</v>
      </c>
      <c r="L94">
        <v>2.5522751157651999</v>
      </c>
      <c r="M94">
        <v>2.5406982030653298</v>
      </c>
      <c r="N94">
        <v>2.5541563640786902</v>
      </c>
      <c r="O94">
        <v>2.90652864433972</v>
      </c>
      <c r="P94">
        <v>3.3859575414601299</v>
      </c>
      <c r="Q94">
        <v>3.8315239689391101</v>
      </c>
      <c r="R94">
        <v>4.2424549145790902</v>
      </c>
      <c r="S94">
        <v>4.7653196511732601</v>
      </c>
      <c r="T94">
        <v>5.1602682120789201</v>
      </c>
      <c r="U94">
        <v>5.7456173478779098</v>
      </c>
      <c r="V94">
        <v>6.3675139624113504</v>
      </c>
      <c r="W94">
        <v>7.0955161604818899</v>
      </c>
      <c r="X94">
        <v>7.1173267526686503</v>
      </c>
      <c r="Y94">
        <v>7.4403593069509704</v>
      </c>
      <c r="Z94">
        <v>7.6938337564482602</v>
      </c>
      <c r="AA94">
        <v>9.1315644132634102</v>
      </c>
      <c r="AB94">
        <v>12.5039535429939</v>
      </c>
      <c r="AC94">
        <v>14.044842405967</v>
      </c>
      <c r="AD94">
        <v>15.566278578627101</v>
      </c>
      <c r="AE94">
        <v>17.3388312989639</v>
      </c>
      <c r="AF94">
        <v>24.486221300321599</v>
      </c>
      <c r="AG94">
        <v>32.607424768256202</v>
      </c>
      <c r="AH94">
        <v>35.8831399218681</v>
      </c>
      <c r="AI94">
        <v>40.124415885560403</v>
      </c>
      <c r="AJ94">
        <v>44.4800500892744</v>
      </c>
      <c r="AK94">
        <v>48.221450859469698</v>
      </c>
      <c r="AL94">
        <v>53.553256431616603</v>
      </c>
      <c r="AM94">
        <v>58.497776623896002</v>
      </c>
      <c r="AN94">
        <v>62.366504094321698</v>
      </c>
      <c r="AO94">
        <v>65.618050753908406</v>
      </c>
      <c r="AP94">
        <v>69.540420491560795</v>
      </c>
      <c r="AQ94">
        <v>74.607047675451497</v>
      </c>
      <c r="AR94">
        <v>80.6745632217945</v>
      </c>
      <c r="AS94">
        <v>85.195143618596802</v>
      </c>
      <c r="AT94">
        <v>91.6517619188634</v>
      </c>
      <c r="AU94">
        <v>100</v>
      </c>
      <c r="AV94">
        <v>106.56085282795399</v>
      </c>
      <c r="AW94">
        <v>113.830026650874</v>
      </c>
      <c r="AX94">
        <v>126.75629256736801</v>
      </c>
      <c r="AY94">
        <v>129.11282203138899</v>
      </c>
      <c r="AZ94">
        <v>134.09594314480401</v>
      </c>
      <c r="BA94">
        <v>142.43046430173499</v>
      </c>
      <c r="BB94">
        <v>147.81789695557401</v>
      </c>
    </row>
    <row r="95" spans="1:54">
      <c r="A95" t="s">
        <v>307</v>
      </c>
    </row>
    <row r="96" spans="1:54">
      <c r="A96" t="s">
        <v>315</v>
      </c>
      <c r="AJ96">
        <v>52.491137954030101</v>
      </c>
      <c r="AK96">
        <v>58.900582167364298</v>
      </c>
      <c r="AL96">
        <v>63.079408822417903</v>
      </c>
      <c r="AM96">
        <v>65.322305009459697</v>
      </c>
      <c r="AN96">
        <v>68.318290427186696</v>
      </c>
      <c r="AO96">
        <v>73.468273048902105</v>
      </c>
      <c r="AP96">
        <v>77.985501651299202</v>
      </c>
      <c r="AQ96">
        <v>80.034502970565995</v>
      </c>
      <c r="AR96">
        <v>84.309157950492406</v>
      </c>
      <c r="AS96">
        <v>89.351670258089996</v>
      </c>
      <c r="AT96">
        <v>93.523022804399702</v>
      </c>
      <c r="AU96">
        <v>100</v>
      </c>
      <c r="AV96">
        <v>106.578572667838</v>
      </c>
      <c r="AW96">
        <v>119.69245471935101</v>
      </c>
      <c r="AX96">
        <v>129.38809700902601</v>
      </c>
      <c r="AY96">
        <v>133.15763603870701</v>
      </c>
      <c r="AZ96">
        <v>135.936192044048</v>
      </c>
      <c r="BA96">
        <v>142.70273631910001</v>
      </c>
      <c r="BB96">
        <v>146.11609331920801</v>
      </c>
    </row>
    <row r="97" spans="1:54">
      <c r="A97" t="s">
        <v>119</v>
      </c>
    </row>
    <row r="98" spans="1:54">
      <c r="A98" t="s">
        <v>321</v>
      </c>
      <c r="W98">
        <v>32.297447280799098</v>
      </c>
      <c r="X98">
        <v>35.849056603773597</v>
      </c>
      <c r="Y98">
        <v>39.400665926748097</v>
      </c>
      <c r="Z98">
        <v>42.841287458379597</v>
      </c>
      <c r="AA98">
        <v>44.395116537180897</v>
      </c>
      <c r="AB98">
        <v>45.948945615982197</v>
      </c>
      <c r="AC98">
        <v>48.501664816870203</v>
      </c>
      <c r="AD98">
        <v>52.386237513873503</v>
      </c>
      <c r="AE98">
        <v>57.713651498335203</v>
      </c>
      <c r="AF98">
        <v>63.596004439511702</v>
      </c>
      <c r="AG98">
        <v>70.810210876803595</v>
      </c>
      <c r="AH98">
        <v>77.580466148723701</v>
      </c>
      <c r="AI98">
        <v>84.350721420643694</v>
      </c>
      <c r="AJ98">
        <v>91.786903440621501</v>
      </c>
      <c r="AK98">
        <v>100.11098779134301</v>
      </c>
      <c r="AL98">
        <v>106.437291897891</v>
      </c>
      <c r="AM98">
        <v>112.652608213097</v>
      </c>
      <c r="AN98">
        <v>115.87125416204201</v>
      </c>
      <c r="AO98">
        <v>111.20976692563799</v>
      </c>
      <c r="AP98">
        <v>107.103218645949</v>
      </c>
      <c r="AQ98">
        <v>105.327413984462</v>
      </c>
      <c r="AR98">
        <v>102.10876803551599</v>
      </c>
      <c r="AS98">
        <v>99.5560488346282</v>
      </c>
      <c r="AT98">
        <v>99.1120976692564</v>
      </c>
      <c r="AU98">
        <v>100</v>
      </c>
      <c r="AV98">
        <v>102.10876803551599</v>
      </c>
      <c r="AW98">
        <v>104.10654827968899</v>
      </c>
      <c r="AX98">
        <v>108.54605993340699</v>
      </c>
      <c r="AY98">
        <v>109.21198668146501</v>
      </c>
      <c r="AZ98">
        <v>111.764705882353</v>
      </c>
      <c r="BA98">
        <v>117.64705882352899</v>
      </c>
      <c r="BB98">
        <v>122.419533851276</v>
      </c>
    </row>
    <row r="99" spans="1:54">
      <c r="A99" t="s">
        <v>319</v>
      </c>
      <c r="B99">
        <v>2.16988388494239</v>
      </c>
      <c r="C99">
        <v>2.2037990045871001</v>
      </c>
      <c r="D99">
        <v>2.2278677991806801</v>
      </c>
      <c r="E99">
        <v>2.2965185655666001</v>
      </c>
      <c r="F99">
        <v>2.3992212061146598</v>
      </c>
      <c r="G99">
        <v>2.47566697984331</v>
      </c>
      <c r="H99">
        <v>2.5198386880942198</v>
      </c>
      <c r="I99">
        <v>2.57254970656982</v>
      </c>
      <c r="J99">
        <v>2.62043063171875</v>
      </c>
      <c r="K99">
        <v>2.6534012687724098</v>
      </c>
      <c r="L99">
        <v>2.7298427457679599</v>
      </c>
      <c r="M99">
        <v>2.7905339184395701</v>
      </c>
      <c r="N99">
        <v>2.89133586612598</v>
      </c>
      <c r="O99">
        <v>3.0414887673651001</v>
      </c>
      <c r="P99">
        <v>3.43230631869922</v>
      </c>
      <c r="Q99">
        <v>3.7198018736673801</v>
      </c>
      <c r="R99">
        <v>3.9014553835627099</v>
      </c>
      <c r="S99">
        <v>4.23053174195151</v>
      </c>
      <c r="T99">
        <v>4.4737164407386798</v>
      </c>
      <c r="U99">
        <v>5.0166178524483396</v>
      </c>
      <c r="V99">
        <v>5.9226964447996604</v>
      </c>
      <c r="W99">
        <v>6.4797669867489098</v>
      </c>
      <c r="X99">
        <v>7.0618199426097901</v>
      </c>
      <c r="Y99">
        <v>7.6446186421345299</v>
      </c>
      <c r="Z99">
        <v>8.0059314635289507</v>
      </c>
      <c r="AA99">
        <v>8.27514493827106</v>
      </c>
      <c r="AB99">
        <v>8.6353391441379799</v>
      </c>
      <c r="AC99">
        <v>8.8501133289953895</v>
      </c>
      <c r="AD99">
        <v>9.2475947197140993</v>
      </c>
      <c r="AE99">
        <v>10.1585206460986</v>
      </c>
      <c r="AF99">
        <v>12.5277483727654</v>
      </c>
      <c r="AG99">
        <v>16.783707653875702</v>
      </c>
      <c r="AH99">
        <v>18.253941353316499</v>
      </c>
      <c r="AI99">
        <v>20.215993021198301</v>
      </c>
      <c r="AJ99">
        <v>24.608796270783099</v>
      </c>
      <c r="AK99">
        <v>31.8596622406859</v>
      </c>
      <c r="AL99">
        <v>39.454316055094097</v>
      </c>
      <c r="AM99">
        <v>47.424035327515497</v>
      </c>
      <c r="AN99">
        <v>53.906003574808103</v>
      </c>
      <c r="AO99">
        <v>60.193460203974404</v>
      </c>
      <c r="AP99">
        <v>66.843654715592294</v>
      </c>
      <c r="AQ99">
        <v>73.304594679844399</v>
      </c>
      <c r="AR99">
        <v>78.948216678965196</v>
      </c>
      <c r="AS99">
        <v>85.006834191988204</v>
      </c>
      <c r="AT99">
        <v>91.904111029334402</v>
      </c>
      <c r="AU99">
        <v>100</v>
      </c>
      <c r="AV99">
        <v>105.57775207654301</v>
      </c>
      <c r="AW99">
        <v>112.90085164546301</v>
      </c>
      <c r="AX99">
        <v>125.778572179582</v>
      </c>
      <c r="AY99">
        <v>132.68636315844799</v>
      </c>
      <c r="AZ99">
        <v>138.92335190831699</v>
      </c>
      <c r="BA99">
        <v>148.317737356745</v>
      </c>
      <c r="BB99">
        <v>156.02460309115801</v>
      </c>
    </row>
    <row r="100" spans="1:54">
      <c r="A100" t="s">
        <v>117</v>
      </c>
    </row>
    <row r="101" spans="1:54">
      <c r="A101" t="s">
        <v>250</v>
      </c>
      <c r="AA101">
        <v>1.4045123150193401E-4</v>
      </c>
      <c r="AB101">
        <v>2.1067684725290201E-4</v>
      </c>
      <c r="AC101">
        <v>4.9157931025676995E-4</v>
      </c>
      <c r="AD101">
        <v>1.4045123150193399E-3</v>
      </c>
      <c r="AE101">
        <v>2.1067684725290199E-2</v>
      </c>
      <c r="AF101">
        <v>0.12640610835174099</v>
      </c>
      <c r="AG101">
        <v>0.28090246300386901</v>
      </c>
      <c r="AH101">
        <v>2.0365428567780501</v>
      </c>
      <c r="AI101">
        <v>32.584685708448802</v>
      </c>
      <c r="AJ101">
        <v>67.5570423524304</v>
      </c>
      <c r="AK101">
        <v>70.225615750967194</v>
      </c>
      <c r="AL101">
        <v>73.245317228258799</v>
      </c>
      <c r="AM101">
        <v>76.300131513425896</v>
      </c>
      <c r="AN101">
        <v>81.180811808118094</v>
      </c>
      <c r="AO101">
        <v>84.443581277918</v>
      </c>
      <c r="AP101">
        <v>88.337541270149501</v>
      </c>
      <c r="AQ101">
        <v>91.668285103903699</v>
      </c>
      <c r="AR101">
        <v>93.212274228005398</v>
      </c>
      <c r="AS101">
        <v>94.843658962905394</v>
      </c>
      <c r="AT101">
        <v>96.785783647310097</v>
      </c>
      <c r="AU101">
        <v>100</v>
      </c>
      <c r="AV101">
        <v>103.21421635269</v>
      </c>
      <c r="AW101">
        <v>106.166245872985</v>
      </c>
      <c r="AX101">
        <v>112.633521072053</v>
      </c>
      <c r="AY101">
        <v>115.33307438337501</v>
      </c>
      <c r="AZ101">
        <v>116.527481064284</v>
      </c>
      <c r="BA101">
        <v>119.149349388231</v>
      </c>
      <c r="BB101">
        <v>123.22781122548101</v>
      </c>
    </row>
    <row r="102" spans="1:54">
      <c r="A102" t="s">
        <v>317</v>
      </c>
      <c r="B102">
        <v>0.92338821872455801</v>
      </c>
      <c r="C102">
        <v>0.95828958217150095</v>
      </c>
      <c r="D102">
        <v>0.95297199245814601</v>
      </c>
      <c r="E102">
        <v>0.99401479754228605</v>
      </c>
      <c r="F102">
        <v>1.0850878832753601</v>
      </c>
      <c r="G102">
        <v>1.1096536498181799</v>
      </c>
      <c r="H102">
        <v>1.2017752743665</v>
      </c>
      <c r="I102">
        <v>1.1664994327710001</v>
      </c>
      <c r="J102">
        <v>1.1818530368651201</v>
      </c>
      <c r="K102">
        <v>1.1985547622903401</v>
      </c>
      <c r="L102">
        <v>1.2149569051959599</v>
      </c>
      <c r="M102">
        <v>1.3313447137727401</v>
      </c>
      <c r="N102">
        <v>1.3738105358169299</v>
      </c>
      <c r="O102">
        <v>1.6862002073492499</v>
      </c>
      <c r="P102">
        <v>1.93829889696347</v>
      </c>
      <c r="Q102">
        <v>2.26342082554623</v>
      </c>
      <c r="R102">
        <v>2.4227238299454799</v>
      </c>
      <c r="S102">
        <v>2.5800046523409801</v>
      </c>
      <c r="T102">
        <v>2.5110257773769402</v>
      </c>
      <c r="U102">
        <v>2.8398175918156299</v>
      </c>
      <c r="V102">
        <v>3.3446890317084899</v>
      </c>
      <c r="W102">
        <v>3.7078665157236901</v>
      </c>
      <c r="X102">
        <v>3.9807373958883399</v>
      </c>
      <c r="Y102">
        <v>4.3885107336763598</v>
      </c>
      <c r="Z102">
        <v>4.6694646123315104</v>
      </c>
      <c r="AA102">
        <v>5.1667083817093804</v>
      </c>
      <c r="AB102">
        <v>5.33617262600493</v>
      </c>
      <c r="AC102">
        <v>4.7252094295461697</v>
      </c>
      <c r="AD102">
        <v>4.9192013933852596</v>
      </c>
      <c r="AE102">
        <v>5.2598022264475599</v>
      </c>
      <c r="AF102">
        <v>6.3788794316400503</v>
      </c>
      <c r="AG102">
        <v>7.36249673104831</v>
      </c>
      <c r="AH102">
        <v>8.7877652671382194</v>
      </c>
      <c r="AI102">
        <v>11.398256313453899</v>
      </c>
      <c r="AJ102">
        <v>15.881375120545</v>
      </c>
      <c r="AK102">
        <v>20.2659345718059</v>
      </c>
      <c r="AL102">
        <v>24.437392713163401</v>
      </c>
      <c r="AM102">
        <v>29.461478074665401</v>
      </c>
      <c r="AN102">
        <v>32.594511291306503</v>
      </c>
      <c r="AO102">
        <v>35.420767413899299</v>
      </c>
      <c r="AP102">
        <v>40.276147571727797</v>
      </c>
      <c r="AQ102">
        <v>45.984598910762998</v>
      </c>
      <c r="AR102">
        <v>50.515665512582402</v>
      </c>
      <c r="AS102">
        <v>70.358949153080005</v>
      </c>
      <c r="AT102">
        <v>86.409029477298503</v>
      </c>
      <c r="AU102">
        <v>100</v>
      </c>
      <c r="AV102">
        <v>113.065712094094</v>
      </c>
      <c r="AW102">
        <v>122.708843189539</v>
      </c>
      <c r="AX102">
        <v>141.75285823866699</v>
      </c>
      <c r="AY102">
        <v>141.73211089600801</v>
      </c>
      <c r="AZ102">
        <v>149.805896216896</v>
      </c>
      <c r="BA102">
        <v>162.406176571777</v>
      </c>
      <c r="BB102">
        <v>172.60474120612199</v>
      </c>
    </row>
    <row r="103" spans="1:54">
      <c r="A103" t="s">
        <v>323</v>
      </c>
      <c r="N103">
        <v>2.9412020764362001</v>
      </c>
      <c r="O103">
        <v>3.0408493598910602</v>
      </c>
      <c r="P103">
        <v>3.0954946443438098</v>
      </c>
      <c r="Q103">
        <v>3.2144284988307099</v>
      </c>
      <c r="R103">
        <v>3.38249162488184</v>
      </c>
      <c r="S103">
        <v>3.5147096944124998</v>
      </c>
      <c r="T103">
        <v>3.6794491549860799</v>
      </c>
      <c r="U103">
        <v>4.00973168323595</v>
      </c>
      <c r="V103">
        <v>4.3820696510362103</v>
      </c>
      <c r="W103">
        <v>4.5797570037114204</v>
      </c>
      <c r="X103">
        <v>4.9010637761142704</v>
      </c>
      <c r="Y103">
        <v>5.21489914521832</v>
      </c>
      <c r="Z103">
        <v>5.6660313273247098</v>
      </c>
      <c r="AA103">
        <v>6.0630421768105496</v>
      </c>
      <c r="AB103">
        <v>6.3838781586667999</v>
      </c>
      <c r="AC103">
        <v>6.9381412643301896</v>
      </c>
      <c r="AD103">
        <v>8.0335308842739899</v>
      </c>
      <c r="AE103">
        <v>9.39518910648267</v>
      </c>
      <c r="AF103">
        <v>12.1169897903559</v>
      </c>
      <c r="AG103">
        <v>16.2651211463238</v>
      </c>
      <c r="AH103">
        <v>19.997934113180101</v>
      </c>
      <c r="AI103">
        <v>24.487680990158601</v>
      </c>
      <c r="AJ103">
        <v>29.1076223978787</v>
      </c>
      <c r="AK103">
        <v>37.345915030413003</v>
      </c>
      <c r="AL103">
        <v>46.095369674514203</v>
      </c>
      <c r="AM103">
        <v>54.537335497257203</v>
      </c>
      <c r="AN103">
        <v>62.268039298878897</v>
      </c>
      <c r="AO103">
        <v>68.514100104447706</v>
      </c>
      <c r="AP103">
        <v>75.215180809402099</v>
      </c>
      <c r="AQ103">
        <v>82.102087570279394</v>
      </c>
      <c r="AR103">
        <v>86.4219222853432</v>
      </c>
      <c r="AS103">
        <v>90.439208685663601</v>
      </c>
      <c r="AT103">
        <v>96.570950655143406</v>
      </c>
      <c r="AU103">
        <v>100</v>
      </c>
      <c r="AV103">
        <v>103.878312373225</v>
      </c>
      <c r="AW103">
        <v>112.12106567951299</v>
      </c>
      <c r="AX103">
        <v>118.92250572535499</v>
      </c>
      <c r="AY103">
        <v>123.928179757156</v>
      </c>
      <c r="AZ103">
        <v>129.97754185758399</v>
      </c>
      <c r="BA103">
        <v>135.12110052911501</v>
      </c>
      <c r="BB103">
        <v>142.83087992974501</v>
      </c>
    </row>
    <row r="104" spans="1:54">
      <c r="A104" t="s">
        <v>328</v>
      </c>
      <c r="B104">
        <v>4.0386928463748302E-4</v>
      </c>
      <c r="C104">
        <v>4.5916679060251699E-4</v>
      </c>
      <c r="D104">
        <v>1.0625020788995901E-3</v>
      </c>
      <c r="E104">
        <v>2.6128071568478702E-3</v>
      </c>
      <c r="F104">
        <v>5.4606287140471403E-3</v>
      </c>
      <c r="G104">
        <v>2.2211823199597899E-2</v>
      </c>
      <c r="H104">
        <v>0.274594577701333</v>
      </c>
      <c r="I104">
        <v>0.56566483006474499</v>
      </c>
      <c r="J104">
        <v>1.29448460504703</v>
      </c>
      <c r="K104">
        <v>1.4953963043985099</v>
      </c>
      <c r="L104">
        <v>1.6800611579026501</v>
      </c>
      <c r="M104">
        <v>1.75328637862301</v>
      </c>
      <c r="N104">
        <v>1.8674719571838101</v>
      </c>
      <c r="O104">
        <v>2.4470953449483801</v>
      </c>
      <c r="P104">
        <v>3.4406700585976999</v>
      </c>
      <c r="Q104">
        <v>4.0962646128596303</v>
      </c>
      <c r="R104">
        <v>4.90975104929983</v>
      </c>
      <c r="S104">
        <v>5.4516176826304603</v>
      </c>
      <c r="T104">
        <v>5.8937149527296002</v>
      </c>
      <c r="U104">
        <v>6.8520500289072297</v>
      </c>
      <c r="V104">
        <v>8.0865942156675992</v>
      </c>
      <c r="W104">
        <v>9.0767471954509702</v>
      </c>
      <c r="X104">
        <v>9.9373542981610505</v>
      </c>
      <c r="Y104">
        <v>11.1086990653875</v>
      </c>
      <c r="Z104">
        <v>12.2701716176601</v>
      </c>
      <c r="AA104">
        <v>12.850476792727401</v>
      </c>
      <c r="AB104">
        <v>13.5992993832526</v>
      </c>
      <c r="AC104">
        <v>14.8607011678444</v>
      </c>
      <c r="AD104">
        <v>16.055972045467001</v>
      </c>
      <c r="AE104">
        <v>17.0863898668958</v>
      </c>
      <c r="AF104">
        <v>18.421294387042298</v>
      </c>
      <c r="AG104">
        <v>20.155867681924999</v>
      </c>
      <c r="AH104">
        <v>21.672745015767902</v>
      </c>
      <c r="AI104">
        <v>23.7723540678925</v>
      </c>
      <c r="AJ104">
        <v>25.7974013936782</v>
      </c>
      <c r="AK104">
        <v>28.230626375190699</v>
      </c>
      <c r="AL104">
        <v>30.4801782396231</v>
      </c>
      <c r="AM104">
        <v>32.379061695894102</v>
      </c>
      <c r="AN104">
        <v>51.284252677530297</v>
      </c>
      <c r="AO104">
        <v>61.791943482434</v>
      </c>
      <c r="AP104">
        <v>64.090618613420006</v>
      </c>
      <c r="AQ104">
        <v>71.4623808594541</v>
      </c>
      <c r="AR104">
        <v>79.951223019971806</v>
      </c>
      <c r="AS104">
        <v>85.216586054816005</v>
      </c>
      <c r="AT104">
        <v>90.537101437689003</v>
      </c>
      <c r="AU104">
        <v>100</v>
      </c>
      <c r="AV104">
        <v>113.109415283592</v>
      </c>
      <c r="AW104">
        <v>120.356842770529</v>
      </c>
      <c r="AX104">
        <v>132.12363204215001</v>
      </c>
      <c r="AY104">
        <v>138.483435210523</v>
      </c>
      <c r="AZ104">
        <v>145.59145051635201</v>
      </c>
      <c r="BA104">
        <v>153.39151190106</v>
      </c>
      <c r="BB104">
        <v>159.955919997102</v>
      </c>
    </row>
    <row r="105" spans="1:54">
      <c r="A105" t="s">
        <v>336</v>
      </c>
    </row>
    <row r="106" spans="1:54">
      <c r="A106" t="s">
        <v>37</v>
      </c>
      <c r="B106">
        <v>3.9313365247087901</v>
      </c>
      <c r="C106">
        <v>4.0002143883492201</v>
      </c>
      <c r="D106">
        <v>4.1432684128332404</v>
      </c>
      <c r="E106">
        <v>4.2651292485048202</v>
      </c>
      <c r="F106">
        <v>4.8346961978392997</v>
      </c>
      <c r="G106">
        <v>5.2929989059084601</v>
      </c>
      <c r="H106">
        <v>5.8652150038445097</v>
      </c>
      <c r="I106">
        <v>6.6308189496941203</v>
      </c>
      <c r="J106">
        <v>6.8295050948108003</v>
      </c>
      <c r="K106">
        <v>6.8687551240913196</v>
      </c>
      <c r="L106">
        <v>7.2187345518426502</v>
      </c>
      <c r="M106">
        <v>7.4411513844322501</v>
      </c>
      <c r="N106">
        <v>7.9219642431186497</v>
      </c>
      <c r="O106">
        <v>9.2630069102031491</v>
      </c>
      <c r="P106">
        <v>11.9123838866384</v>
      </c>
      <c r="Q106">
        <v>12.5959885632741</v>
      </c>
      <c r="R106">
        <v>11.6343628459014</v>
      </c>
      <c r="S106">
        <v>12.6025302348209</v>
      </c>
      <c r="T106">
        <v>12.919801304838501</v>
      </c>
      <c r="U106">
        <v>13.727697740862499</v>
      </c>
      <c r="V106">
        <v>15.287886404763301</v>
      </c>
      <c r="W106">
        <v>17.292908733843198</v>
      </c>
      <c r="X106">
        <v>18.6568472513414</v>
      </c>
      <c r="Y106">
        <v>20.871203069917499</v>
      </c>
      <c r="Z106">
        <v>22.608016865580598</v>
      </c>
      <c r="AA106">
        <v>23.864017802557299</v>
      </c>
      <c r="AB106">
        <v>25.9475401901983</v>
      </c>
      <c r="AC106">
        <v>28.230583560015301</v>
      </c>
      <c r="AD106">
        <v>30.8799605364506</v>
      </c>
      <c r="AE106">
        <v>31.8874378109453</v>
      </c>
      <c r="AF106">
        <v>34.748134328358198</v>
      </c>
      <c r="AG106">
        <v>39.567786069651703</v>
      </c>
      <c r="AH106">
        <v>44.2319651741293</v>
      </c>
      <c r="AI106">
        <v>47.046019900497598</v>
      </c>
      <c r="AJ106">
        <v>51.850124378109498</v>
      </c>
      <c r="AK106">
        <v>57.151741293532297</v>
      </c>
      <c r="AL106">
        <v>62.282338308457597</v>
      </c>
      <c r="AM106">
        <v>66.744402985074601</v>
      </c>
      <c r="AN106">
        <v>75.575248756218798</v>
      </c>
      <c r="AO106">
        <v>79.104477611940297</v>
      </c>
      <c r="AP106">
        <v>82.276119402985103</v>
      </c>
      <c r="AQ106">
        <v>85.307835820895505</v>
      </c>
      <c r="AR106">
        <v>89.054726368159194</v>
      </c>
      <c r="AS106">
        <v>92.444029850746304</v>
      </c>
      <c r="AT106">
        <v>95.926616915422898</v>
      </c>
      <c r="AU106">
        <v>100</v>
      </c>
      <c r="AV106">
        <v>106.14552238806</v>
      </c>
      <c r="AW106">
        <v>112.90698871004599</v>
      </c>
      <c r="AX106">
        <v>122.336773159099</v>
      </c>
      <c r="AY106">
        <v>135.643822459457</v>
      </c>
      <c r="AZ106">
        <v>151.91063240076099</v>
      </c>
      <c r="BA106">
        <v>165.366641208212</v>
      </c>
      <c r="BB106">
        <v>180.76631971933301</v>
      </c>
    </row>
    <row r="107" spans="1:54">
      <c r="A107" t="s">
        <v>143</v>
      </c>
    </row>
    <row r="108" spans="1:54">
      <c r="A108" t="s">
        <v>334</v>
      </c>
      <c r="B108">
        <v>5.4531431927359897</v>
      </c>
      <c r="C108">
        <v>5.6034863155851902</v>
      </c>
      <c r="D108">
        <v>5.8424036813718301</v>
      </c>
      <c r="E108">
        <v>5.98575410085546</v>
      </c>
      <c r="F108">
        <v>6.3878345456925896</v>
      </c>
      <c r="G108">
        <v>6.7064676227936397</v>
      </c>
      <c r="H108">
        <v>6.9113031722827403</v>
      </c>
      <c r="I108">
        <v>7.13131172559505</v>
      </c>
      <c r="J108">
        <v>7.46511780636758</v>
      </c>
      <c r="K108">
        <v>8.0189324403006896</v>
      </c>
      <c r="L108">
        <v>8.6770614745510901</v>
      </c>
      <c r="M108">
        <v>9.4546779127333398</v>
      </c>
      <c r="N108">
        <v>10.2683302346733</v>
      </c>
      <c r="O108">
        <v>11.4404447682381</v>
      </c>
      <c r="P108">
        <v>13.3825892382064</v>
      </c>
      <c r="Q108">
        <v>16.176318539217402</v>
      </c>
      <c r="R108">
        <v>19.0857419932425</v>
      </c>
      <c r="S108">
        <v>21.688343174108802</v>
      </c>
      <c r="T108">
        <v>23.344164758798801</v>
      </c>
      <c r="U108">
        <v>26.434753661168799</v>
      </c>
      <c r="V108">
        <v>31.252068346942501</v>
      </c>
      <c r="W108">
        <v>37.609775457995397</v>
      </c>
      <c r="X108">
        <v>44.047381940051203</v>
      </c>
      <c r="Y108">
        <v>48.670131275341703</v>
      </c>
      <c r="Z108">
        <v>52.847726971257998</v>
      </c>
      <c r="AA108">
        <v>55.724104335580797</v>
      </c>
      <c r="AB108">
        <v>57.849995021215598</v>
      </c>
      <c r="AC108">
        <v>59.6537810575119</v>
      </c>
      <c r="AD108">
        <v>60.9421996548664</v>
      </c>
      <c r="AE108">
        <v>63.454615919707599</v>
      </c>
      <c r="AF108">
        <v>65.532190907941697</v>
      </c>
      <c r="AG108">
        <v>67.6258711286427</v>
      </c>
      <c r="AH108">
        <v>69.735656581810602</v>
      </c>
      <c r="AI108">
        <v>70.718075762293395</v>
      </c>
      <c r="AJ108">
        <v>72.376914706387296</v>
      </c>
      <c r="AK108">
        <v>74.196805975150497</v>
      </c>
      <c r="AL108">
        <v>75.453014107571093</v>
      </c>
      <c r="AM108">
        <v>76.537433093677706</v>
      </c>
      <c r="AN108">
        <v>78.394903238197102</v>
      </c>
      <c r="AO108">
        <v>79.680792488144903</v>
      </c>
      <c r="AP108">
        <v>84.114893350033896</v>
      </c>
      <c r="AQ108">
        <v>88.213269432379803</v>
      </c>
      <c r="AR108">
        <v>92.316908791373393</v>
      </c>
      <c r="AS108">
        <v>95.529429384454104</v>
      </c>
      <c r="AT108">
        <v>97.626179421896097</v>
      </c>
      <c r="AU108">
        <v>100</v>
      </c>
      <c r="AV108">
        <v>103.938894713195</v>
      </c>
      <c r="AW108">
        <v>109.011034519134</v>
      </c>
      <c r="AX108">
        <v>113.42980365246</v>
      </c>
      <c r="AY108">
        <v>108.348219149136</v>
      </c>
      <c r="AZ108">
        <v>107.32306471020399</v>
      </c>
      <c r="BA108">
        <v>110.090787517138</v>
      </c>
      <c r="BB108">
        <v>111.95438754047299</v>
      </c>
    </row>
    <row r="109" spans="1:54">
      <c r="A109" t="s">
        <v>330</v>
      </c>
      <c r="B109">
        <v>0.28624127967306201</v>
      </c>
      <c r="C109">
        <v>0.29529384447024998</v>
      </c>
      <c r="D109">
        <v>0.297423859717249</v>
      </c>
      <c r="E109">
        <v>0.29852982917138998</v>
      </c>
      <c r="F109">
        <v>0.30991721837513098</v>
      </c>
      <c r="G109">
        <v>0.316593996937786</v>
      </c>
      <c r="H109">
        <v>0.31536514198578203</v>
      </c>
      <c r="I109">
        <v>0.32040344728183001</v>
      </c>
      <c r="J109">
        <v>0.32261538619297903</v>
      </c>
      <c r="K109">
        <v>0.33420758455586502</v>
      </c>
      <c r="L109">
        <v>0.33977839366110202</v>
      </c>
      <c r="M109">
        <v>0.354033111080997</v>
      </c>
      <c r="N109">
        <v>0.37668500399143701</v>
      </c>
      <c r="O109">
        <v>0.41367353798428302</v>
      </c>
      <c r="P109">
        <v>0.47261761375049</v>
      </c>
      <c r="Q109">
        <v>0.53348689560414297</v>
      </c>
      <c r="R109">
        <v>0.59353694082530595</v>
      </c>
      <c r="S109">
        <v>0.75550002322987497</v>
      </c>
      <c r="T109">
        <v>0.84405950329001</v>
      </c>
      <c r="U109">
        <v>0.93257802151971503</v>
      </c>
      <c r="V109">
        <v>1.12509863034405</v>
      </c>
      <c r="W109">
        <v>1.3974128872554601</v>
      </c>
      <c r="X109">
        <v>1.6585855259514699</v>
      </c>
      <c r="Y109">
        <v>1.9859934464509099</v>
      </c>
      <c r="Z109">
        <v>2.2350413829756701</v>
      </c>
      <c r="AA109">
        <v>2.3331449698137998</v>
      </c>
      <c r="AB109">
        <v>2.7631203267885498</v>
      </c>
      <c r="AC109">
        <v>3.55258327729956</v>
      </c>
      <c r="AD109">
        <v>4.57113145898564</v>
      </c>
      <c r="AE109">
        <v>5.5927634803221604</v>
      </c>
      <c r="AF109">
        <v>6.0193612986321403</v>
      </c>
      <c r="AG109">
        <v>7.0503916884271298</v>
      </c>
      <c r="AH109">
        <v>8.8699372187343606</v>
      </c>
      <c r="AI109">
        <v>10.7505972554031</v>
      </c>
      <c r="AJ109">
        <v>14.131340630035</v>
      </c>
      <c r="AK109">
        <v>21.1483971331741</v>
      </c>
      <c r="AL109">
        <v>27.2681815656425</v>
      </c>
      <c r="AM109">
        <v>31.998999944441302</v>
      </c>
      <c r="AN109">
        <v>37.7159842213457</v>
      </c>
      <c r="AO109">
        <v>45.285849213845196</v>
      </c>
      <c r="AP109">
        <v>51.841768987166098</v>
      </c>
      <c r="AQ109">
        <v>57.686538141007802</v>
      </c>
      <c r="AR109">
        <v>65.956442024556793</v>
      </c>
      <c r="AS109">
        <v>76.818156564253599</v>
      </c>
      <c r="AT109">
        <v>88.157675426412595</v>
      </c>
      <c r="AU109">
        <v>100</v>
      </c>
      <c r="AV109">
        <v>111.939552197344</v>
      </c>
      <c r="AW109">
        <v>131.20775920394499</v>
      </c>
      <c r="AX109">
        <v>164.73113779567799</v>
      </c>
      <c r="AY109">
        <v>186.97027269302399</v>
      </c>
      <c r="AZ109">
        <v>205.92372440208001</v>
      </c>
      <c r="BA109">
        <v>248.40235407024699</v>
      </c>
      <c r="BB109">
        <v>316.30393773955598</v>
      </c>
    </row>
    <row r="110" spans="1:54">
      <c r="A110" t="s">
        <v>332</v>
      </c>
      <c r="B110">
        <v>59.059850994683799</v>
      </c>
      <c r="C110">
        <v>59.600993040455698</v>
      </c>
      <c r="D110">
        <v>60.371253724722301</v>
      </c>
      <c r="E110">
        <v>62.758911109068201</v>
      </c>
      <c r="F110">
        <v>62.702342410810601</v>
      </c>
      <c r="G110">
        <v>62.4166825363423</v>
      </c>
      <c r="H110">
        <v>63.654541991842798</v>
      </c>
      <c r="I110">
        <v>65.7493810701136</v>
      </c>
      <c r="J110">
        <v>67.193550434203004</v>
      </c>
      <c r="K110">
        <v>71.049958737700706</v>
      </c>
      <c r="L110">
        <v>74.144607376055305</v>
      </c>
      <c r="M110">
        <v>76.810766202786795</v>
      </c>
      <c r="N110">
        <v>80.794134450104707</v>
      </c>
      <c r="O110">
        <v>84.745762711652503</v>
      </c>
      <c r="P110">
        <v>91.271186440254198</v>
      </c>
      <c r="Q110">
        <v>99.957627117796605</v>
      </c>
      <c r="R110">
        <v>112.77542372839</v>
      </c>
      <c r="S110">
        <v>123.114406779237</v>
      </c>
      <c r="T110">
        <v>128.79237288072</v>
      </c>
      <c r="AF110">
        <v>5.2179098543954701E-2</v>
      </c>
      <c r="AG110">
        <v>0.14659841971873</v>
      </c>
      <c r="AH110">
        <v>0.26917788931405201</v>
      </c>
      <c r="AI110">
        <v>0.82823965942785205</v>
      </c>
      <c r="AJ110">
        <v>4.5428945319617702</v>
      </c>
      <c r="AK110">
        <v>22.1380178568471</v>
      </c>
      <c r="AL110">
        <v>18.569961404031901</v>
      </c>
      <c r="AM110">
        <v>22.852788682933301</v>
      </c>
      <c r="AN110">
        <v>26.2278652951018</v>
      </c>
      <c r="AO110">
        <v>29.526743858602899</v>
      </c>
      <c r="AP110">
        <v>30.9968692540874</v>
      </c>
      <c r="AQ110">
        <v>36.0723218870613</v>
      </c>
      <c r="AR110">
        <v>43.040302141827802</v>
      </c>
      <c r="AS110">
        <v>57.508820752372898</v>
      </c>
      <c r="AT110">
        <v>73.014295416521705</v>
      </c>
      <c r="AU110">
        <v>100</v>
      </c>
      <c r="AV110">
        <v>153.23096291142801</v>
      </c>
      <c r="AW110">
        <v>137.804447094811</v>
      </c>
      <c r="AX110">
        <v>155.254421419382</v>
      </c>
      <c r="AY110">
        <v>165.92601335122299</v>
      </c>
      <c r="AZ110">
        <v>170.700944642032</v>
      </c>
      <c r="BA110">
        <v>180.60408376306299</v>
      </c>
    </row>
    <row r="111" spans="1:54">
      <c r="A111" t="s">
        <v>325</v>
      </c>
      <c r="B111">
        <v>6.3806740643156501E-2</v>
      </c>
      <c r="C111">
        <v>6.6756443981891206E-2</v>
      </c>
      <c r="D111">
        <v>7.4053078556655993E-2</v>
      </c>
      <c r="E111">
        <v>8.3523178749436003E-2</v>
      </c>
      <c r="F111">
        <v>9.9668923340405002E-2</v>
      </c>
      <c r="G111">
        <v>0.10696555791517</v>
      </c>
      <c r="H111">
        <v>0.118453876181821</v>
      </c>
      <c r="I111">
        <v>0.122335064785419</v>
      </c>
      <c r="J111">
        <v>0.13779137673411501</v>
      </c>
      <c r="K111">
        <v>0.16837514293046901</v>
      </c>
      <c r="L111">
        <v>0.19040860889988601</v>
      </c>
      <c r="M111">
        <v>0.203234059240293</v>
      </c>
      <c r="N111">
        <v>0.222965521302458</v>
      </c>
      <c r="O111">
        <v>0.26967975773463199</v>
      </c>
      <c r="P111">
        <v>0.38490820760066102</v>
      </c>
      <c r="Q111">
        <v>0.57515896480405004</v>
      </c>
      <c r="R111">
        <v>0.76370623911607305</v>
      </c>
      <c r="S111">
        <v>0.99774524787745</v>
      </c>
      <c r="T111">
        <v>1.4370816327453</v>
      </c>
      <c r="U111">
        <v>2.0899272887638798</v>
      </c>
      <c r="V111">
        <v>3.31349965035845</v>
      </c>
      <c r="W111">
        <v>4.9969381344315096</v>
      </c>
      <c r="X111">
        <v>7.5467315456738797</v>
      </c>
      <c r="Y111">
        <v>13.9027383099302</v>
      </c>
      <c r="Z111">
        <v>17.959414461794101</v>
      </c>
      <c r="AA111">
        <v>23.650257727465501</v>
      </c>
      <c r="AB111">
        <v>28.831963500392799</v>
      </c>
      <c r="AC111">
        <v>33.949342762140098</v>
      </c>
      <c r="AD111">
        <v>42.691589361340696</v>
      </c>
      <c r="AE111">
        <v>51.553592763269897</v>
      </c>
      <c r="AF111">
        <v>59.549925562616899</v>
      </c>
      <c r="AG111">
        <v>63.6045487407197</v>
      </c>
      <c r="AH111">
        <v>66.122863220959402</v>
      </c>
      <c r="AI111">
        <v>68.822523716759505</v>
      </c>
      <c r="AJ111">
        <v>69.890070072513097</v>
      </c>
      <c r="AK111">
        <v>71.046578624579297</v>
      </c>
      <c r="AL111">
        <v>72.678692764625794</v>
      </c>
      <c r="AM111">
        <v>73.948388603385894</v>
      </c>
      <c r="AN111">
        <v>75.217879144769398</v>
      </c>
      <c r="AO111">
        <v>77.643467643467403</v>
      </c>
      <c r="AP111">
        <v>81.617826617826395</v>
      </c>
      <c r="AQ111">
        <v>86.8376068376066</v>
      </c>
      <c r="AR111">
        <v>91.330891330891603</v>
      </c>
      <c r="AS111">
        <v>93.216727716727505</v>
      </c>
      <c r="AT111">
        <v>96.153846153846203</v>
      </c>
      <c r="AU111">
        <v>100</v>
      </c>
      <c r="AV111">
        <v>106.675824175824</v>
      </c>
      <c r="AW111">
        <v>112.077533577533</v>
      </c>
      <c r="AX111">
        <v>126.286935286936</v>
      </c>
      <c r="AY111">
        <v>141.44505494505501</v>
      </c>
      <c r="AZ111">
        <v>149.084249084249</v>
      </c>
      <c r="BA111">
        <v>155.03663003662999</v>
      </c>
      <c r="BB111">
        <v>163.07692307692301</v>
      </c>
    </row>
    <row r="112" spans="1:54">
      <c r="A112" t="s">
        <v>337</v>
      </c>
      <c r="B112">
        <v>1.0184380442923801E-3</v>
      </c>
      <c r="C112">
        <v>1.0875881889830801E-3</v>
      </c>
      <c r="D112">
        <v>1.1899105964661399E-3</v>
      </c>
      <c r="E112">
        <v>1.26822024733599E-3</v>
      </c>
      <c r="F112">
        <v>1.33382211554829E-3</v>
      </c>
      <c r="G112">
        <v>1.43663756936643E-3</v>
      </c>
      <c r="H112">
        <v>1.5505682088993299E-3</v>
      </c>
      <c r="I112">
        <v>1.57702234705342E-3</v>
      </c>
      <c r="J112">
        <v>1.6098121404010499E-3</v>
      </c>
      <c r="K112">
        <v>1.6493821962346401E-3</v>
      </c>
      <c r="L112">
        <v>1.75017168743404E-3</v>
      </c>
      <c r="M112">
        <v>1.9597138077486098E-3</v>
      </c>
      <c r="N112">
        <v>2.2121543143363001E-3</v>
      </c>
      <c r="O112">
        <v>2.6553001514996802E-3</v>
      </c>
      <c r="P112">
        <v>3.7089230296530802E-3</v>
      </c>
      <c r="Q112">
        <v>5.1667807084737703E-3</v>
      </c>
      <c r="R112">
        <v>6.7845448753957698E-3</v>
      </c>
      <c r="S112">
        <v>9.1331281585129206E-3</v>
      </c>
      <c r="T112">
        <v>1.3750010944575E-2</v>
      </c>
      <c r="U112">
        <v>2.4517649042488002E-2</v>
      </c>
      <c r="V112">
        <v>5.6641903642801202E-2</v>
      </c>
      <c r="W112">
        <v>0.12280455006128101</v>
      </c>
      <c r="X112">
        <v>0.27061749904078602</v>
      </c>
      <c r="Y112">
        <v>0.66473815951724402</v>
      </c>
      <c r="Z112">
        <v>3.1496657611811898</v>
      </c>
      <c r="AA112">
        <v>12.7430490217155</v>
      </c>
      <c r="AB112">
        <v>18.879500247167499</v>
      </c>
      <c r="AC112">
        <v>22.6275738504673</v>
      </c>
      <c r="AD112">
        <v>26.3002664608535</v>
      </c>
      <c r="AE112">
        <v>31.625924317056501</v>
      </c>
      <c r="AF112">
        <v>37.057152736074798</v>
      </c>
      <c r="AG112">
        <v>44.100217426618002</v>
      </c>
      <c r="AH112">
        <v>49.369319624170998</v>
      </c>
      <c r="AI112">
        <v>54.772270213863102</v>
      </c>
      <c r="AJ112">
        <v>61.532409566443697</v>
      </c>
      <c r="AK112">
        <v>67.712121964674196</v>
      </c>
      <c r="AL112">
        <v>75.347763650232395</v>
      </c>
      <c r="AM112">
        <v>82.129929546663604</v>
      </c>
      <c r="AN112">
        <v>86.593562283352099</v>
      </c>
      <c r="AO112">
        <v>91.091626150265597</v>
      </c>
      <c r="AP112">
        <v>92.116262629458205</v>
      </c>
      <c r="AQ112">
        <v>93.144131764588195</v>
      </c>
      <c r="AR112">
        <v>98.441646677014603</v>
      </c>
      <c r="AS112">
        <v>99.100749662814493</v>
      </c>
      <c r="AT112">
        <v>98.6907680739412</v>
      </c>
      <c r="AU112">
        <v>100</v>
      </c>
      <c r="AV112">
        <v>102.114186497804</v>
      </c>
      <c r="AW112">
        <v>102.635073026249</v>
      </c>
      <c r="AX112">
        <v>107.353692166275</v>
      </c>
      <c r="AY112">
        <v>110.923202430804</v>
      </c>
      <c r="AZ112">
        <v>113.91031891533</v>
      </c>
      <c r="BA112">
        <v>117.85069953364901</v>
      </c>
      <c r="BB112">
        <v>119.863131938089</v>
      </c>
    </row>
    <row r="113" spans="1:54">
      <c r="A113" t="s">
        <v>339</v>
      </c>
      <c r="B113">
        <v>4.5565990438107704</v>
      </c>
      <c r="C113">
        <v>4.6797503693191702</v>
      </c>
      <c r="D113">
        <v>4.8644773575817704</v>
      </c>
      <c r="E113">
        <v>5.2339313341069698</v>
      </c>
      <c r="F113">
        <v>5.5418096478779599</v>
      </c>
      <c r="G113">
        <v>5.7881122988947604</v>
      </c>
      <c r="H113">
        <v>5.9728392871573597</v>
      </c>
      <c r="I113">
        <v>6.1575662754199598</v>
      </c>
      <c r="J113">
        <v>6.2807176009283596</v>
      </c>
      <c r="K113">
        <v>6.4038689264367603</v>
      </c>
      <c r="L113">
        <v>6.7117472402077496</v>
      </c>
      <c r="M113">
        <v>7.0812012167329499</v>
      </c>
      <c r="N113">
        <v>7.4506551932581502</v>
      </c>
      <c r="O113">
        <v>8.2511388090627396</v>
      </c>
      <c r="P113">
        <v>9.8521060406719307</v>
      </c>
      <c r="Q113">
        <v>11.5146489350353</v>
      </c>
      <c r="R113">
        <v>13.423494480415499</v>
      </c>
      <c r="S113">
        <v>15.7633696650751</v>
      </c>
      <c r="T113">
        <v>17.672215210455299</v>
      </c>
      <c r="U113">
        <v>20.258393046131701</v>
      </c>
      <c r="V113">
        <v>24.568689438925599</v>
      </c>
      <c r="W113">
        <v>28.940561494473801</v>
      </c>
      <c r="X113">
        <v>33.6818875265472</v>
      </c>
      <c r="Y113">
        <v>38.6079405468831</v>
      </c>
      <c r="Z113">
        <v>42.795085614168698</v>
      </c>
      <c r="AA113">
        <v>46.735928030437499</v>
      </c>
      <c r="AB113">
        <v>49.445257191622296</v>
      </c>
      <c r="AC113">
        <v>51.785132376281901</v>
      </c>
      <c r="AD113">
        <v>54.432885874712397</v>
      </c>
      <c r="AE113">
        <v>57.819547326193401</v>
      </c>
      <c r="AF113">
        <v>61.575662754199598</v>
      </c>
      <c r="AG113">
        <v>65.454929507714198</v>
      </c>
      <c r="AH113">
        <v>68.780015296440894</v>
      </c>
      <c r="AI113">
        <v>71.858798434150899</v>
      </c>
      <c r="AJ113">
        <v>74.752854583598307</v>
      </c>
      <c r="AK113">
        <v>78.673171778949197</v>
      </c>
      <c r="AL113">
        <v>81.800056096181194</v>
      </c>
      <c r="AM113">
        <v>83.471317557965307</v>
      </c>
      <c r="AN113">
        <v>85.109809187165496</v>
      </c>
      <c r="AO113">
        <v>86.518911988277296</v>
      </c>
      <c r="AP113">
        <v>88.698598772781295</v>
      </c>
      <c r="AQ113">
        <v>91.171352687975002</v>
      </c>
      <c r="AR113">
        <v>93.415147907317504</v>
      </c>
      <c r="AS113">
        <v>95.915376866013304</v>
      </c>
      <c r="AT113">
        <v>98.040113563513103</v>
      </c>
      <c r="AU113">
        <v>100</v>
      </c>
      <c r="AV113">
        <v>102.069786610495</v>
      </c>
      <c r="AW113">
        <v>103.928931220808</v>
      </c>
      <c r="AX113">
        <v>107.436578441249</v>
      </c>
      <c r="AY113">
        <v>108.242513050646</v>
      </c>
      <c r="AZ113">
        <v>109.90933235644199</v>
      </c>
      <c r="BA113">
        <v>112.922428793846</v>
      </c>
      <c r="BB113">
        <v>116.356809231615</v>
      </c>
    </row>
    <row r="114" spans="1:54">
      <c r="A114" t="s">
        <v>341</v>
      </c>
      <c r="B114">
        <v>0.20068524482292799</v>
      </c>
      <c r="C114">
        <v>0.21412804668115101</v>
      </c>
      <c r="D114">
        <v>0.21714191328993401</v>
      </c>
      <c r="E114">
        <v>0.22096904549156299</v>
      </c>
      <c r="F114">
        <v>0.225418086675957</v>
      </c>
      <c r="G114">
        <v>0.23135014158848199</v>
      </c>
      <c r="H114">
        <v>0.23575134362035599</v>
      </c>
      <c r="I114">
        <v>0.24287937734588999</v>
      </c>
      <c r="J114">
        <v>0.25727896225452002</v>
      </c>
      <c r="K114">
        <v>0.27349643495892301</v>
      </c>
      <c r="L114">
        <v>0.313777001376286</v>
      </c>
      <c r="M114">
        <v>0.330520704758892</v>
      </c>
      <c r="N114">
        <v>0.34846038695450698</v>
      </c>
      <c r="O114">
        <v>0.41007721540025799</v>
      </c>
      <c r="P114">
        <v>0.52144676247053601</v>
      </c>
      <c r="Q114">
        <v>0.612054117341714</v>
      </c>
      <c r="R114">
        <v>0.67199657545164404</v>
      </c>
      <c r="S114">
        <v>0.74719972321126304</v>
      </c>
      <c r="T114">
        <v>1.00797094360025</v>
      </c>
      <c r="U114">
        <v>1.3010814310929999</v>
      </c>
      <c r="V114">
        <v>1.6563828168622201</v>
      </c>
      <c r="W114">
        <v>1.8674013186276399</v>
      </c>
      <c r="X114">
        <v>1.9896303533166899</v>
      </c>
      <c r="Y114">
        <v>2.2200715510072802</v>
      </c>
      <c r="Z114">
        <v>2.8375793317420599</v>
      </c>
      <c r="AA114">
        <v>3.5660739463221698</v>
      </c>
      <c r="AB114">
        <v>4.1047428037038598</v>
      </c>
      <c r="AC114">
        <v>4.3778086862910603</v>
      </c>
      <c r="AD114">
        <v>4.7397118751076199</v>
      </c>
      <c r="AE114">
        <v>5.41889073829614</v>
      </c>
      <c r="AF114">
        <v>6.6088886337982196</v>
      </c>
      <c r="AG114">
        <v>9.9841206068606798</v>
      </c>
      <c r="AH114">
        <v>17.701505672578399</v>
      </c>
      <c r="AI114">
        <v>21.6082190208345</v>
      </c>
      <c r="AJ114">
        <v>29.184794046184098</v>
      </c>
      <c r="AK114">
        <v>34.995121391264398</v>
      </c>
      <c r="AL114">
        <v>44.236162926399899</v>
      </c>
      <c r="AM114">
        <v>48.508293634850503</v>
      </c>
      <c r="AN114">
        <v>52.695479155905197</v>
      </c>
      <c r="AO114">
        <v>55.833094185846299</v>
      </c>
      <c r="AP114">
        <v>60.395262966576603</v>
      </c>
      <c r="AQ114">
        <v>64.617268361743896</v>
      </c>
      <c r="AR114">
        <v>69.190533585873098</v>
      </c>
      <c r="AS114">
        <v>76.332434138782105</v>
      </c>
      <c r="AT114">
        <v>86.7332453270581</v>
      </c>
      <c r="AU114">
        <v>100</v>
      </c>
      <c r="AV114">
        <v>108.591976123515</v>
      </c>
      <c r="AW114">
        <v>118.68370554469401</v>
      </c>
      <c r="AX114">
        <v>144.81895852267601</v>
      </c>
      <c r="AY114">
        <v>158.68361754929299</v>
      </c>
      <c r="AZ114">
        <v>178.69284137179801</v>
      </c>
      <c r="BA114">
        <v>192.14786274535601</v>
      </c>
      <c r="BB114">
        <v>205.40269920248701</v>
      </c>
    </row>
    <row r="115" spans="1:54">
      <c r="A115" t="s">
        <v>345</v>
      </c>
      <c r="K115">
        <v>10.1166835642886</v>
      </c>
      <c r="L115">
        <v>10.7135678944805</v>
      </c>
      <c r="M115">
        <v>11.229518756360401</v>
      </c>
      <c r="N115">
        <v>12.0894368593249</v>
      </c>
      <c r="O115">
        <v>13.434955773274099</v>
      </c>
      <c r="P115">
        <v>16.045060132860598</v>
      </c>
      <c r="Q115">
        <v>17.967230010075401</v>
      </c>
      <c r="R115">
        <v>20.033461461234101</v>
      </c>
      <c r="S115">
        <v>22.951639068614</v>
      </c>
      <c r="T115">
        <v>24.5402416553381</v>
      </c>
      <c r="U115">
        <v>28.036365161405399</v>
      </c>
      <c r="V115">
        <v>31.151516846006</v>
      </c>
      <c r="W115">
        <v>33.550183643148401</v>
      </c>
      <c r="X115">
        <v>36.042304990828903</v>
      </c>
      <c r="Y115">
        <v>37.851688927452699</v>
      </c>
      <c r="Z115">
        <v>39.3080223399514</v>
      </c>
      <c r="AA115">
        <v>40.481396141254898</v>
      </c>
      <c r="AB115">
        <v>40.481396141254898</v>
      </c>
      <c r="AC115">
        <v>40.4004333489723</v>
      </c>
      <c r="AD115">
        <v>43.072205494295197</v>
      </c>
      <c r="AE115">
        <v>54.147240788606702</v>
      </c>
      <c r="AF115">
        <v>62.914836502867097</v>
      </c>
      <c r="AG115">
        <v>68.045853463771095</v>
      </c>
      <c r="AH115">
        <v>70.764853904591803</v>
      </c>
      <c r="AI115">
        <v>73.111888225761007</v>
      </c>
      <c r="AJ115">
        <v>75.683011250960902</v>
      </c>
      <c r="AK115">
        <v>77.463926740893399</v>
      </c>
      <c r="AL115">
        <v>82.500025510436302</v>
      </c>
      <c r="AM115">
        <v>85.006280752890902</v>
      </c>
      <c r="AN115">
        <v>87.634391599501399</v>
      </c>
      <c r="AO115">
        <v>88.165680854206897</v>
      </c>
      <c r="AP115">
        <v>88.753640962747198</v>
      </c>
      <c r="AQ115">
        <v>90.3265368695386</v>
      </c>
      <c r="AR115">
        <v>91.982216771424206</v>
      </c>
      <c r="AS115">
        <v>93.4815269047984</v>
      </c>
      <c r="AT115">
        <v>96.624252644488706</v>
      </c>
      <c r="AU115">
        <v>100</v>
      </c>
      <c r="AV115">
        <v>106.251724666564</v>
      </c>
      <c r="AW115">
        <v>111.975318105166</v>
      </c>
      <c r="AX115">
        <v>128.690786447953</v>
      </c>
      <c r="AY115">
        <v>127.818033679816</v>
      </c>
      <c r="AZ115">
        <v>134.22675529808799</v>
      </c>
      <c r="BA115">
        <v>140.14612656610899</v>
      </c>
      <c r="BB115">
        <v>146.82822429207101</v>
      </c>
    </row>
    <row r="116" spans="1:54">
      <c r="A116" t="s">
        <v>343</v>
      </c>
      <c r="B116">
        <v>18.597961081592899</v>
      </c>
      <c r="C116">
        <v>19.603129918350799</v>
      </c>
      <c r="D116">
        <v>20.930887823602902</v>
      </c>
      <c r="E116">
        <v>22.534482758523598</v>
      </c>
      <c r="F116">
        <v>23.3993954785246</v>
      </c>
      <c r="G116">
        <v>24.942212762850598</v>
      </c>
      <c r="H116">
        <v>26.209193017554799</v>
      </c>
      <c r="I116">
        <v>27.251763485307599</v>
      </c>
      <c r="J116">
        <v>28.715102303658401</v>
      </c>
      <c r="K116">
        <v>30.220517956755799</v>
      </c>
      <c r="L116">
        <v>32.5394190871368</v>
      </c>
      <c r="M116">
        <v>34.605809128630597</v>
      </c>
      <c r="N116">
        <v>36.282157676348398</v>
      </c>
      <c r="O116">
        <v>40.497925311203197</v>
      </c>
      <c r="P116">
        <v>49.8838174273858</v>
      </c>
      <c r="Q116">
        <v>55.7593360995849</v>
      </c>
      <c r="R116">
        <v>60.995850622406401</v>
      </c>
      <c r="S116">
        <v>65.958506224066099</v>
      </c>
      <c r="T116">
        <v>68.738589211618006</v>
      </c>
      <c r="U116">
        <v>71.278008298754997</v>
      </c>
      <c r="V116">
        <v>76.846473029045399</v>
      </c>
      <c r="W116">
        <v>80.622406639003898</v>
      </c>
      <c r="X116">
        <v>82.813278008298497</v>
      </c>
      <c r="Y116">
        <v>84.365145228215496</v>
      </c>
      <c r="Z116">
        <v>86.298755186721706</v>
      </c>
      <c r="AA116">
        <v>88.058091286306805</v>
      </c>
      <c r="AB116">
        <v>88.589211618256897</v>
      </c>
      <c r="AC116">
        <v>88.713692946057805</v>
      </c>
      <c r="AD116">
        <v>89.302904564315099</v>
      </c>
      <c r="AE116">
        <v>91.336099585062001</v>
      </c>
      <c r="AF116">
        <v>94.107883817427094</v>
      </c>
      <c r="AG116">
        <v>97.211618257261094</v>
      </c>
      <c r="AH116">
        <v>98.8713692946055</v>
      </c>
      <c r="AI116">
        <v>100.12448132780101</v>
      </c>
      <c r="AJ116">
        <v>100.813278008298</v>
      </c>
      <c r="AK116">
        <v>100.68879668049701</v>
      </c>
      <c r="AL116">
        <v>100.821576763485</v>
      </c>
      <c r="AM116">
        <v>102.597510373444</v>
      </c>
      <c r="AN116">
        <v>103.278008298755</v>
      </c>
      <c r="AO116">
        <v>102.9377593361</v>
      </c>
      <c r="AP116">
        <v>102.265560165975</v>
      </c>
      <c r="AQ116">
        <v>101.44398340249001</v>
      </c>
      <c r="AR116">
        <v>100.53131393730401</v>
      </c>
      <c r="AS116">
        <v>100.28215767634801</v>
      </c>
      <c r="AT116">
        <v>100.273858921162</v>
      </c>
      <c r="AU116">
        <v>100</v>
      </c>
      <c r="AV116">
        <v>100.24066390041401</v>
      </c>
      <c r="AW116">
        <v>100.298755186722</v>
      </c>
      <c r="AX116">
        <v>101.676348547717</v>
      </c>
      <c r="AY116">
        <v>100.30705394190799</v>
      </c>
      <c r="AZ116">
        <v>99.585062240663603</v>
      </c>
      <c r="BA116">
        <v>99.302904564315099</v>
      </c>
      <c r="BB116">
        <v>99.269709543568098</v>
      </c>
    </row>
    <row r="117" spans="1:54">
      <c r="A117" t="s">
        <v>347</v>
      </c>
      <c r="AI117">
        <v>0.60798937167116296</v>
      </c>
      <c r="AJ117">
        <v>12.022214001027899</v>
      </c>
      <c r="AK117">
        <v>33.199981014030001</v>
      </c>
      <c r="AL117">
        <v>46.208577640160698</v>
      </c>
      <c r="AM117">
        <v>54.252585809341902</v>
      </c>
      <c r="AN117">
        <v>58.129652809802998</v>
      </c>
      <c r="AO117">
        <v>62.952104881744503</v>
      </c>
      <c r="AP117">
        <v>71.249752948152107</v>
      </c>
      <c r="AQ117">
        <v>77.202055471374905</v>
      </c>
      <c r="AR117">
        <v>81.708281177943206</v>
      </c>
      <c r="AS117">
        <v>86.968838526912194</v>
      </c>
      <c r="AT117">
        <v>92.954081296528102</v>
      </c>
      <c r="AU117">
        <v>100</v>
      </c>
      <c r="AV117">
        <v>108.590816259306</v>
      </c>
      <c r="AW117">
        <v>120.284603728836</v>
      </c>
      <c r="AX117">
        <v>140.91573884972601</v>
      </c>
      <c r="AY117">
        <v>151.211542262336</v>
      </c>
      <c r="AZ117">
        <v>161.97147374662299</v>
      </c>
      <c r="BA117">
        <v>175.49377429343201</v>
      </c>
      <c r="BB117">
        <v>184.46801502075201</v>
      </c>
    </row>
    <row r="118" spans="1:54">
      <c r="A118" t="s">
        <v>349</v>
      </c>
      <c r="B118">
        <v>1.3349277388904399</v>
      </c>
      <c r="C118">
        <v>1.3677269462341799</v>
      </c>
      <c r="D118">
        <v>1.41036591578105</v>
      </c>
      <c r="E118">
        <v>1.4202056779841701</v>
      </c>
      <c r="F118">
        <v>1.4187953446254999</v>
      </c>
      <c r="G118">
        <v>1.4695673450441999</v>
      </c>
      <c r="H118">
        <v>1.5432572622945699</v>
      </c>
      <c r="I118">
        <v>1.57040617917406</v>
      </c>
      <c r="J118">
        <v>1.5761650403298899</v>
      </c>
      <c r="K118">
        <v>1.5734619014206399</v>
      </c>
      <c r="L118">
        <v>1.60789754058276</v>
      </c>
      <c r="M118">
        <v>1.6686793819028101</v>
      </c>
      <c r="N118">
        <v>1.76599083535691</v>
      </c>
      <c r="O118">
        <v>1.92989587475243</v>
      </c>
      <c r="P118">
        <v>2.2736093271403699</v>
      </c>
      <c r="Q118">
        <v>2.7083276142400901</v>
      </c>
      <c r="R118">
        <v>3.01840486865225</v>
      </c>
      <c r="S118">
        <v>3.4657615821549301</v>
      </c>
      <c r="T118">
        <v>4.0525767937681998</v>
      </c>
      <c r="U118">
        <v>4.3759461862779796</v>
      </c>
      <c r="V118">
        <v>4.9823727492001604</v>
      </c>
      <c r="W118">
        <v>5.5604801216264299</v>
      </c>
      <c r="X118">
        <v>6.7096486824383303</v>
      </c>
      <c r="Y118">
        <v>7.4743998616687204</v>
      </c>
      <c r="Z118">
        <v>8.2430744842853692</v>
      </c>
      <c r="AA118">
        <v>9.3152154422892295</v>
      </c>
      <c r="AB118">
        <v>9.5512887105601596</v>
      </c>
      <c r="AC118">
        <v>10.3762978147927</v>
      </c>
      <c r="AD118">
        <v>11.648946907543801</v>
      </c>
      <c r="AE118">
        <v>13.255257155983101</v>
      </c>
      <c r="AF118">
        <v>15.612282385668699</v>
      </c>
      <c r="AG118">
        <v>18.747930550647201</v>
      </c>
      <c r="AH118">
        <v>23.8721832551288</v>
      </c>
      <c r="AI118">
        <v>34.848346058587602</v>
      </c>
      <c r="AJ118">
        <v>44.8896842020579</v>
      </c>
      <c r="AK118">
        <v>45.587417204792501</v>
      </c>
      <c r="AL118">
        <v>49.628325716419297</v>
      </c>
      <c r="AM118">
        <v>55.267019185515302</v>
      </c>
      <c r="AN118">
        <v>58.982309459870997</v>
      </c>
      <c r="AO118">
        <v>62.369074315033899</v>
      </c>
      <c r="AP118">
        <v>68.593523619685499</v>
      </c>
      <c r="AQ118">
        <v>72.529830292627594</v>
      </c>
      <c r="AR118">
        <v>73.952363814217094</v>
      </c>
      <c r="AS118">
        <v>81.211299059642201</v>
      </c>
      <c r="AT118">
        <v>90.651329328276205</v>
      </c>
      <c r="AU118">
        <v>100</v>
      </c>
      <c r="AV118">
        <v>114.453734208171</v>
      </c>
      <c r="AW118">
        <v>125.623137048624</v>
      </c>
      <c r="AX118">
        <v>158.58641787325899</v>
      </c>
      <c r="AY118">
        <v>173.230487397952</v>
      </c>
      <c r="AZ118">
        <v>180.092820681826</v>
      </c>
      <c r="BA118">
        <v>205.344625397953</v>
      </c>
      <c r="BB118">
        <v>224.602657227321</v>
      </c>
    </row>
    <row r="119" spans="1:54">
      <c r="A119" t="s">
        <v>361</v>
      </c>
      <c r="AK119">
        <v>27.9721120759462</v>
      </c>
      <c r="AL119">
        <v>36.908457188785</v>
      </c>
      <c r="AM119">
        <v>45.558112043700199</v>
      </c>
      <c r="AN119">
        <v>50.3222981184636</v>
      </c>
      <c r="AO119">
        <v>68.9571110141529</v>
      </c>
      <c r="AP119">
        <v>81.852597114696195</v>
      </c>
      <c r="AQ119">
        <v>87.5165348201472</v>
      </c>
      <c r="AR119">
        <v>89.384321338124195</v>
      </c>
      <c r="AS119">
        <v>92.043158937565494</v>
      </c>
      <c r="AT119">
        <v>95.826881757102697</v>
      </c>
      <c r="AU119">
        <v>100</v>
      </c>
      <c r="AV119">
        <v>105.561201868968</v>
      </c>
      <c r="AW119">
        <v>116.30230892534399</v>
      </c>
      <c r="AX119">
        <v>144.824528494936</v>
      </c>
      <c r="AY119">
        <v>154.815436030977</v>
      </c>
      <c r="AZ119">
        <v>167.15069998302599</v>
      </c>
      <c r="BA119">
        <v>194.72368676507199</v>
      </c>
      <c r="BB119">
        <v>199.955965399468</v>
      </c>
    </row>
    <row r="120" spans="1:54">
      <c r="A120" t="s">
        <v>221</v>
      </c>
      <c r="AJ120">
        <v>64.091086441681</v>
      </c>
      <c r="AK120">
        <v>63.579034335513001</v>
      </c>
      <c r="AL120">
        <v>68.125482965852996</v>
      </c>
      <c r="AM120">
        <v>73.548417183327302</v>
      </c>
      <c r="AN120">
        <v>84.438366179968</v>
      </c>
      <c r="AO120">
        <v>87.822830701516494</v>
      </c>
      <c r="AP120">
        <v>87.127280443188297</v>
      </c>
      <c r="AQ120">
        <v>86.603951914262296</v>
      </c>
      <c r="AR120">
        <v>89.397001777232205</v>
      </c>
      <c r="AS120">
        <v>90.478715633065804</v>
      </c>
      <c r="AT120">
        <v>94.029807673230295</v>
      </c>
      <c r="AU120">
        <v>100</v>
      </c>
      <c r="AV120">
        <v>106.143255756907</v>
      </c>
      <c r="AW120">
        <v>114.28273820796799</v>
      </c>
      <c r="AX120">
        <v>142.85019867573601</v>
      </c>
      <c r="AY120">
        <v>141.90551945182401</v>
      </c>
      <c r="AZ120">
        <v>147.57639050468899</v>
      </c>
      <c r="BA120">
        <v>155.661491898756</v>
      </c>
      <c r="BB120">
        <v>160.22661479273</v>
      </c>
    </row>
    <row r="121" spans="1:54">
      <c r="A121" t="s">
        <v>351</v>
      </c>
    </row>
    <row r="122" spans="1:54">
      <c r="A122" t="s">
        <v>502</v>
      </c>
      <c r="U122">
        <v>38.887454518881</v>
      </c>
      <c r="V122">
        <v>45.784788089222403</v>
      </c>
      <c r="W122">
        <v>50.581368778283696</v>
      </c>
      <c r="X122">
        <v>53.579439293130399</v>
      </c>
      <c r="Y122">
        <v>54.807231095766099</v>
      </c>
      <c r="Z122">
        <v>56.295195191732802</v>
      </c>
      <c r="AA122">
        <v>57.769873894206299</v>
      </c>
      <c r="AB122">
        <v>57.766011669804598</v>
      </c>
      <c r="AC122">
        <v>58.322305668806301</v>
      </c>
      <c r="AD122">
        <v>58.457919629891101</v>
      </c>
      <c r="AE122">
        <v>61.480173588544297</v>
      </c>
      <c r="AF122">
        <v>63.946133562034703</v>
      </c>
      <c r="AG122">
        <v>66.710997761484293</v>
      </c>
      <c r="AH122">
        <v>68.617896092308598</v>
      </c>
      <c r="AI122">
        <v>69.849492266908896</v>
      </c>
      <c r="AJ122">
        <v>70.856910251281406</v>
      </c>
      <c r="AK122">
        <v>72.952007551389897</v>
      </c>
      <c r="AL122">
        <v>74.474205065240994</v>
      </c>
      <c r="AM122">
        <v>81.106269605409295</v>
      </c>
      <c r="AN122">
        <v>83.901482551395603</v>
      </c>
      <c r="AO122">
        <v>86.723119868883103</v>
      </c>
      <c r="AP122">
        <v>88.586674250305194</v>
      </c>
      <c r="AQ122">
        <v>90.627221769033596</v>
      </c>
      <c r="AR122">
        <v>92.477005859857599</v>
      </c>
      <c r="AS122">
        <v>94.544270735887594</v>
      </c>
      <c r="AT122">
        <v>96.732549524401406</v>
      </c>
      <c r="AU122">
        <v>100</v>
      </c>
      <c r="AV122">
        <v>108.467980332433</v>
      </c>
      <c r="AW122">
        <v>113.363168962963</v>
      </c>
      <c r="AX122">
        <v>119.414612972512</v>
      </c>
      <c r="AY122">
        <v>121.84387184649199</v>
      </c>
      <c r="AZ122">
        <v>122.45979299661001</v>
      </c>
      <c r="BA122">
        <v>131.11636930084299</v>
      </c>
      <c r="BB122">
        <v>132.918773812251</v>
      </c>
    </row>
    <row r="123" spans="1:54">
      <c r="A123" t="s">
        <v>355</v>
      </c>
      <c r="H123">
        <v>3.9023333948697898</v>
      </c>
      <c r="I123">
        <v>4.3144198013055997</v>
      </c>
      <c r="J123">
        <v>4.7853151777220102</v>
      </c>
      <c r="K123">
        <v>5.3834795749531699</v>
      </c>
      <c r="L123">
        <v>6.2489089156280402</v>
      </c>
      <c r="M123">
        <v>7.0888844521654102</v>
      </c>
      <c r="N123">
        <v>7.9161330866340398</v>
      </c>
      <c r="O123">
        <v>8.1706711281362701</v>
      </c>
      <c r="P123">
        <v>10.156067850733701</v>
      </c>
      <c r="Q123">
        <v>12.7269020687481</v>
      </c>
      <c r="R123">
        <v>14.6741180851393</v>
      </c>
      <c r="S123">
        <v>16.166878658128301</v>
      </c>
      <c r="T123">
        <v>18.5045980462986</v>
      </c>
      <c r="U123">
        <v>21.884433305896501</v>
      </c>
      <c r="V123">
        <v>28.165293829982598</v>
      </c>
      <c r="W123">
        <v>34.176236954770701</v>
      </c>
      <c r="X123">
        <v>36.633658841249101</v>
      </c>
      <c r="Y123">
        <v>37.887014416800497</v>
      </c>
      <c r="Z123">
        <v>38.760719151779099</v>
      </c>
      <c r="AA123">
        <v>39.713851589937597</v>
      </c>
      <c r="AB123">
        <v>40.805982508660897</v>
      </c>
      <c r="AC123">
        <v>42.050349858478803</v>
      </c>
      <c r="AD123">
        <v>45.055364628784197</v>
      </c>
      <c r="AE123">
        <v>47.623527031600297</v>
      </c>
      <c r="AF123">
        <v>51.708498405646402</v>
      </c>
      <c r="AG123">
        <v>56.517388757371499</v>
      </c>
      <c r="AH123">
        <v>60.081548408737298</v>
      </c>
      <c r="AI123">
        <v>62.9328761298299</v>
      </c>
      <c r="AJ123">
        <v>66.870423935148295</v>
      </c>
      <c r="AK123">
        <v>69.866015261177196</v>
      </c>
      <c r="AL123">
        <v>73.305819075381393</v>
      </c>
      <c r="AM123">
        <v>76.565633155121404</v>
      </c>
      <c r="AN123">
        <v>82.317305114221</v>
      </c>
      <c r="AO123">
        <v>82.985267017677003</v>
      </c>
      <c r="AP123">
        <v>84.865159799858404</v>
      </c>
      <c r="AQ123">
        <v>88.3165581211762</v>
      </c>
      <c r="AR123">
        <v>90.7568000557239</v>
      </c>
      <c r="AS123">
        <v>93.945831737076105</v>
      </c>
      <c r="AT123">
        <v>97.319448797873207</v>
      </c>
      <c r="AU123">
        <v>100</v>
      </c>
      <c r="AV123">
        <v>102.241725583069</v>
      </c>
      <c r="AW123">
        <v>104.832886381314</v>
      </c>
      <c r="AX123">
        <v>109.73310579412301</v>
      </c>
      <c r="AY123">
        <v>112.758448554081</v>
      </c>
      <c r="AZ123">
        <v>116.09143361311401</v>
      </c>
      <c r="BA123">
        <v>120.73509095763799</v>
      </c>
      <c r="BB123">
        <v>123.381975644017</v>
      </c>
    </row>
    <row r="124" spans="1:54">
      <c r="A124" t="s">
        <v>357</v>
      </c>
      <c r="AR124">
        <v>103.61917738227</v>
      </c>
      <c r="AS124">
        <v>102.495103465895</v>
      </c>
      <c r="AT124">
        <v>101.413608106957</v>
      </c>
      <c r="AU124">
        <v>100</v>
      </c>
      <c r="AV124">
        <v>100.621646938602</v>
      </c>
      <c r="AW124">
        <v>105.00723835476499</v>
      </c>
      <c r="AX124">
        <v>114.825853700077</v>
      </c>
      <c r="AY124">
        <v>112.05824746657601</v>
      </c>
      <c r="AZ124">
        <v>115.95844332794</v>
      </c>
      <c r="BA124">
        <v>124.465639104147</v>
      </c>
      <c r="BB124">
        <v>127.54832666269201</v>
      </c>
    </row>
    <row r="125" spans="1:54">
      <c r="A125" t="s">
        <v>359</v>
      </c>
      <c r="N125">
        <v>26.3622191903798</v>
      </c>
      <c r="O125">
        <v>28.5414959766088</v>
      </c>
      <c r="P125">
        <v>32.249781476055702</v>
      </c>
      <c r="Q125">
        <v>34.956302646245902</v>
      </c>
      <c r="R125">
        <v>36.786280028466003</v>
      </c>
      <c r="S125">
        <v>40.424266276672498</v>
      </c>
      <c r="T125">
        <v>43.9370319838565</v>
      </c>
      <c r="U125">
        <v>47.034592738388902</v>
      </c>
      <c r="V125">
        <v>50.293255943968198</v>
      </c>
      <c r="W125">
        <v>54.002273727271799</v>
      </c>
      <c r="X125">
        <v>58.201921700989097</v>
      </c>
      <c r="Y125">
        <v>60.947986200053499</v>
      </c>
      <c r="Z125">
        <v>61.665624389123003</v>
      </c>
      <c r="AA125">
        <v>62.584640641305398</v>
      </c>
      <c r="AB125">
        <v>63.181451992785703</v>
      </c>
      <c r="AC125">
        <v>63.595192377300499</v>
      </c>
      <c r="AD125">
        <v>64.528854306957399</v>
      </c>
      <c r="AE125">
        <v>66.6854302934983</v>
      </c>
      <c r="AF125">
        <v>73.243032317088804</v>
      </c>
      <c r="AG125">
        <v>79.877524146651197</v>
      </c>
      <c r="AH125">
        <v>79.4418152461445</v>
      </c>
      <c r="AI125">
        <v>79.745713050699607</v>
      </c>
      <c r="AJ125">
        <v>81.766816521956997</v>
      </c>
      <c r="AK125">
        <v>83.963668121149894</v>
      </c>
      <c r="AL125">
        <v>86.947724876720102</v>
      </c>
      <c r="AM125">
        <v>87.540874808502195</v>
      </c>
      <c r="AN125">
        <v>87.654378807793805</v>
      </c>
      <c r="AO125">
        <v>90.275955049497398</v>
      </c>
      <c r="AP125">
        <v>91.912609490896003</v>
      </c>
      <c r="AQ125">
        <v>93.107473414277706</v>
      </c>
      <c r="AR125">
        <v>93.934686899695706</v>
      </c>
      <c r="AS125">
        <v>94.837728287943804</v>
      </c>
      <c r="AT125">
        <v>96.021838436015003</v>
      </c>
      <c r="AU125">
        <v>100</v>
      </c>
      <c r="AV125">
        <v>103.057013391667</v>
      </c>
      <c r="AW125">
        <v>108.709638875357</v>
      </c>
      <c r="AX125">
        <v>120.214064467504</v>
      </c>
      <c r="AY125">
        <v>125.755446554906</v>
      </c>
      <c r="AZ125">
        <v>131.40991807266201</v>
      </c>
      <c r="BA125">
        <v>137.85601560290499</v>
      </c>
      <c r="BB125">
        <v>141.75383752239699</v>
      </c>
    </row>
    <row r="126" spans="1:54">
      <c r="A126" t="s">
        <v>127</v>
      </c>
    </row>
    <row r="127" spans="1:54">
      <c r="A127" t="s">
        <v>363</v>
      </c>
      <c r="AD127">
        <v>2.1069069104051499</v>
      </c>
      <c r="AE127">
        <v>3.39912762461829</v>
      </c>
      <c r="AF127">
        <v>4.6106781050312602</v>
      </c>
      <c r="AG127">
        <v>5.2304250970711799</v>
      </c>
      <c r="AH127">
        <v>5.7463819326341996</v>
      </c>
      <c r="AI127">
        <v>6.1065204691787001</v>
      </c>
      <c r="AJ127">
        <v>6.5208161771156403</v>
      </c>
      <c r="AK127">
        <v>7.7984996162068398</v>
      </c>
      <c r="AL127">
        <v>8.8141129101939004</v>
      </c>
      <c r="AM127">
        <v>11.2387751067715</v>
      </c>
      <c r="AN127">
        <v>21.463895254715599</v>
      </c>
      <c r="AO127">
        <v>49.027633688578703</v>
      </c>
      <c r="AP127">
        <v>61.326039800056598</v>
      </c>
      <c r="AQ127">
        <v>66.116712251249695</v>
      </c>
      <c r="AR127">
        <v>73.145807790248099</v>
      </c>
      <c r="AS127">
        <v>84.475620107516704</v>
      </c>
      <c r="AT127">
        <v>93.313684806186899</v>
      </c>
      <c r="AU127">
        <v>100</v>
      </c>
      <c r="AV127">
        <v>106.802189380364</v>
      </c>
      <c r="AW127">
        <v>111.632102235216</v>
      </c>
      <c r="AX127">
        <v>120.14885582481</v>
      </c>
      <c r="AY127">
        <v>120.191261604156</v>
      </c>
      <c r="AZ127">
        <v>127.38148430170401</v>
      </c>
      <c r="BA127">
        <v>137.03308262495099</v>
      </c>
      <c r="BB127">
        <v>142.86650175444299</v>
      </c>
    </row>
    <row r="128" spans="1:54">
      <c r="A128" t="s">
        <v>367</v>
      </c>
      <c r="AX128">
        <v>100</v>
      </c>
      <c r="AY128">
        <v>101.187649453367</v>
      </c>
      <c r="AZ128">
        <v>105.224876247719</v>
      </c>
      <c r="BB128">
        <v>117.727614348728</v>
      </c>
    </row>
    <row r="129" spans="1:54">
      <c r="A129" t="s">
        <v>371</v>
      </c>
      <c r="AQ129">
        <v>66.4327589269854</v>
      </c>
      <c r="AR129">
        <v>75.839403091135296</v>
      </c>
      <c r="AS129">
        <v>83.673831941730498</v>
      </c>
      <c r="AT129">
        <v>90.224729081542407</v>
      </c>
      <c r="AU129">
        <v>100</v>
      </c>
      <c r="AV129">
        <v>107.34144608278601</v>
      </c>
      <c r="AW129">
        <v>119.568397920889</v>
      </c>
      <c r="AX129">
        <v>140.481166917742</v>
      </c>
      <c r="AY129">
        <v>150.915483908337</v>
      </c>
      <c r="AZ129">
        <v>161.91878712786701</v>
      </c>
      <c r="BA129">
        <v>175.66018766993199</v>
      </c>
      <c r="BB129">
        <v>187.66615435448301</v>
      </c>
    </row>
    <row r="130" spans="1:54">
      <c r="A130" t="s">
        <v>373</v>
      </c>
      <c r="F130">
        <v>13.5109104712463</v>
      </c>
      <c r="G130">
        <v>15.0545319925412</v>
      </c>
      <c r="H130">
        <v>16.8976453626154</v>
      </c>
      <c r="I130">
        <v>18.130515943161601</v>
      </c>
      <c r="J130">
        <v>18.201448223090601</v>
      </c>
      <c r="K130">
        <v>19.982636586872001</v>
      </c>
      <c r="L130">
        <v>18.924281933313502</v>
      </c>
      <c r="M130">
        <v>18.336900720537599</v>
      </c>
      <c r="N130">
        <v>18.290870847018699</v>
      </c>
      <c r="O130">
        <v>19.748817059831801</v>
      </c>
      <c r="P130">
        <v>21.221773014076099</v>
      </c>
      <c r="Q130">
        <v>23.157029002750001</v>
      </c>
      <c r="R130">
        <v>24.425852474190499</v>
      </c>
      <c r="S130">
        <v>25.9598480433548</v>
      </c>
      <c r="T130">
        <v>33.586797963823798</v>
      </c>
      <c r="U130">
        <v>31.5584815785266</v>
      </c>
      <c r="V130">
        <v>34.630475314606997</v>
      </c>
      <c r="W130">
        <v>38.508992487498098</v>
      </c>
      <c r="X130">
        <v>42.459556419018803</v>
      </c>
      <c r="Y130">
        <v>46.962478833366099</v>
      </c>
      <c r="Z130">
        <v>52.822281868570101</v>
      </c>
      <c r="AA130">
        <v>57.649414696750398</v>
      </c>
      <c r="AB130">
        <v>59.546646007328697</v>
      </c>
      <c r="AC130">
        <v>62.140329317992801</v>
      </c>
      <c r="AD130">
        <v>65.922784146044506</v>
      </c>
      <c r="AE130">
        <v>66.919430973753407</v>
      </c>
      <c r="AF130">
        <v>72.575101526173597</v>
      </c>
      <c r="AG130">
        <v>81.208704768615505</v>
      </c>
      <c r="AH130">
        <v>88.809637804033699</v>
      </c>
      <c r="AI130">
        <v>98.644020356968198</v>
      </c>
      <c r="AJ130">
        <v>103.687293461037</v>
      </c>
      <c r="AK130">
        <v>111.192164151616</v>
      </c>
      <c r="AL130">
        <v>115.671070979753</v>
      </c>
      <c r="AM130">
        <v>119.77773622163799</v>
      </c>
      <c r="AN130">
        <v>124.22061967046101</v>
      </c>
      <c r="AO130">
        <v>127.51075498121099</v>
      </c>
      <c r="AP130">
        <v>123.81294308675599</v>
      </c>
      <c r="AQ130">
        <v>112.900147639614</v>
      </c>
      <c r="AR130">
        <v>101.838589644994</v>
      </c>
      <c r="AS130">
        <v>99.607151432822405</v>
      </c>
      <c r="AT130">
        <v>97.418216805645002</v>
      </c>
      <c r="AU130">
        <v>100</v>
      </c>
      <c r="AV130">
        <v>101.45926876202699</v>
      </c>
      <c r="AW130">
        <v>107.801475304683</v>
      </c>
      <c r="AX130">
        <v>118.970493906351</v>
      </c>
      <c r="AY130">
        <v>121.897049390636</v>
      </c>
      <c r="AZ130">
        <v>125.310038783004</v>
      </c>
      <c r="BA130">
        <v>144.75625400898099</v>
      </c>
      <c r="BB130">
        <v>153.54596696600501</v>
      </c>
    </row>
    <row r="131" spans="1:54">
      <c r="A131" t="s">
        <v>504</v>
      </c>
      <c r="G131">
        <v>9.3939592698910896</v>
      </c>
      <c r="H131">
        <v>9.6268363089627407</v>
      </c>
      <c r="I131">
        <v>9.9355861898213593</v>
      </c>
      <c r="J131">
        <v>10.3299747237232</v>
      </c>
      <c r="K131">
        <v>10.562851762817401</v>
      </c>
      <c r="L131">
        <v>11.9781431874222</v>
      </c>
      <c r="M131">
        <v>12.9832705367229</v>
      </c>
      <c r="N131">
        <v>14.0064270761836</v>
      </c>
      <c r="O131">
        <v>15.888975011434299</v>
      </c>
      <c r="P131">
        <v>21.326278265805001</v>
      </c>
      <c r="Q131">
        <v>25.110154542743899</v>
      </c>
      <c r="R131">
        <v>27.538085479170199</v>
      </c>
      <c r="S131">
        <v>29.979538308218402</v>
      </c>
      <c r="T131">
        <v>33.240568071581698</v>
      </c>
      <c r="U131">
        <v>36.361871611505101</v>
      </c>
      <c r="V131">
        <v>43.444338464516797</v>
      </c>
      <c r="W131">
        <v>50.015227047907103</v>
      </c>
      <c r="X131">
        <v>52.322963383541001</v>
      </c>
      <c r="Y131">
        <v>53.093711261229998</v>
      </c>
      <c r="Z131">
        <v>53.733747510524999</v>
      </c>
      <c r="AA131">
        <v>54.498485658293397</v>
      </c>
      <c r="AB131">
        <v>55.692143238909701</v>
      </c>
      <c r="AC131">
        <v>59.602707999287603</v>
      </c>
      <c r="AD131">
        <v>60.097096027080198</v>
      </c>
      <c r="AE131">
        <v>62.7249242829145</v>
      </c>
      <c r="AF131">
        <v>65.401745946909102</v>
      </c>
      <c r="AG131">
        <v>69.423659362195096</v>
      </c>
      <c r="AH131">
        <v>72.991270265455398</v>
      </c>
      <c r="AI131">
        <v>73.610368786745099</v>
      </c>
      <c r="AJ131">
        <v>75.6831754186708</v>
      </c>
      <c r="AK131">
        <v>79.943880277926198</v>
      </c>
      <c r="AL131">
        <v>80.683235346516796</v>
      </c>
      <c r="AM131">
        <v>80.678781400320702</v>
      </c>
      <c r="AN131">
        <v>83.262070330115407</v>
      </c>
      <c r="AO131">
        <v>86.179404952788303</v>
      </c>
      <c r="AP131">
        <v>89.377338321753101</v>
      </c>
      <c r="AQ131">
        <v>94.120791020844507</v>
      </c>
      <c r="AR131">
        <v>93.880277926242599</v>
      </c>
      <c r="AS131">
        <v>94.851238197042804</v>
      </c>
      <c r="AT131">
        <v>96.236415464101199</v>
      </c>
      <c r="AU131">
        <v>100</v>
      </c>
      <c r="AV131">
        <v>102.338321753073</v>
      </c>
      <c r="AW131">
        <v>105.482807767682</v>
      </c>
      <c r="AX131">
        <v>113.05221363947101</v>
      </c>
      <c r="AY131">
        <v>111.161899148346</v>
      </c>
      <c r="AZ131">
        <v>114.775043369648</v>
      </c>
      <c r="BA131">
        <v>117.95363253552</v>
      </c>
      <c r="BB131">
        <v>122.8813057995</v>
      </c>
    </row>
    <row r="132" spans="1:54">
      <c r="A132" t="s">
        <v>125</v>
      </c>
    </row>
    <row r="133" spans="1:54">
      <c r="A133" t="s">
        <v>128</v>
      </c>
    </row>
    <row r="134" spans="1:54">
      <c r="A134" t="s">
        <v>132</v>
      </c>
    </row>
    <row r="135" spans="1:54">
      <c r="A135" t="s">
        <v>375</v>
      </c>
    </row>
    <row r="136" spans="1:54">
      <c r="A136" t="s">
        <v>500</v>
      </c>
      <c r="B136">
        <v>2.5538761218911401</v>
      </c>
      <c r="C136">
        <v>2.5828484071242999</v>
      </c>
      <c r="D136">
        <v>2.62168359797769</v>
      </c>
      <c r="E136">
        <v>2.6812719860460401</v>
      </c>
      <c r="F136">
        <v>2.76695597855023</v>
      </c>
      <c r="G136">
        <v>2.7731202945618398</v>
      </c>
      <c r="H136">
        <v>2.7688052733504298</v>
      </c>
      <c r="I136">
        <v>2.82942104742208</v>
      </c>
      <c r="J136">
        <v>2.9952411480278398</v>
      </c>
      <c r="K136">
        <v>3.2185948646973799</v>
      </c>
      <c r="L136">
        <v>3.4074284117269902</v>
      </c>
      <c r="M136">
        <v>3.4982493342353802</v>
      </c>
      <c r="N136">
        <v>3.7203701877116302</v>
      </c>
      <c r="O136">
        <v>4.07851694774509</v>
      </c>
      <c r="P136">
        <v>4.58029227075113</v>
      </c>
      <c r="Q136">
        <v>4.8837820955263602</v>
      </c>
      <c r="R136">
        <v>4.94871289080531</v>
      </c>
      <c r="S136">
        <v>5.0093286648749098</v>
      </c>
      <c r="T136">
        <v>5.6175411776185999</v>
      </c>
      <c r="U136">
        <v>6.2204112831475697</v>
      </c>
      <c r="V136">
        <v>7.8467633231231604</v>
      </c>
      <c r="W136">
        <v>9.2567478712377191</v>
      </c>
      <c r="X136">
        <v>10.258860176852201</v>
      </c>
      <c r="Y136">
        <v>11.691447216992101</v>
      </c>
      <c r="Z136">
        <v>13.6366998717596</v>
      </c>
      <c r="AA136">
        <v>13.8386839596052</v>
      </c>
      <c r="AB136">
        <v>14.9425074793619</v>
      </c>
      <c r="AC136">
        <v>16.095645527172302</v>
      </c>
      <c r="AD136">
        <v>18.347675641910801</v>
      </c>
      <c r="AE136">
        <v>20.470049643291599</v>
      </c>
      <c r="AF136">
        <v>24.870138409441999</v>
      </c>
      <c r="AG136">
        <v>27.9007216359274</v>
      </c>
      <c r="AH136">
        <v>31.076782720189399</v>
      </c>
      <c r="AI136">
        <v>34.727290659828398</v>
      </c>
      <c r="AJ136">
        <v>37.661299602196202</v>
      </c>
      <c r="AK136">
        <v>40.551747378111003</v>
      </c>
      <c r="AL136">
        <v>47.014005325969002</v>
      </c>
      <c r="AM136">
        <v>51.5149833974423</v>
      </c>
      <c r="AN136">
        <v>56.338971627708098</v>
      </c>
      <c r="AO136">
        <v>58.982230331722299</v>
      </c>
      <c r="AP136">
        <v>62.6251356149522</v>
      </c>
      <c r="AQ136">
        <v>71.491887760134105</v>
      </c>
      <c r="AR136">
        <v>78.320100601637193</v>
      </c>
      <c r="AS136">
        <v>83.265731334451104</v>
      </c>
      <c r="AT136">
        <v>89.573881382121797</v>
      </c>
      <c r="AU136">
        <v>100</v>
      </c>
      <c r="AV136">
        <v>110.020183605703</v>
      </c>
      <c r="AW136">
        <v>127.449703756755</v>
      </c>
      <c r="AX136">
        <v>156.20808646396199</v>
      </c>
      <c r="AY136">
        <v>161.620639208261</v>
      </c>
      <c r="AZ136">
        <v>171.669643092928</v>
      </c>
      <c r="BA136">
        <v>183.20029549419201</v>
      </c>
      <c r="BB136">
        <v>197.01893574081001</v>
      </c>
    </row>
    <row r="137" spans="1:54">
      <c r="A137" t="s">
        <v>134</v>
      </c>
    </row>
    <row r="138" spans="1:54">
      <c r="A138" t="s">
        <v>130</v>
      </c>
    </row>
    <row r="139" spans="1:54">
      <c r="A139" t="s">
        <v>369</v>
      </c>
      <c r="O139">
        <v>4.1788486941252199</v>
      </c>
      <c r="P139">
        <v>4.7397686390364298</v>
      </c>
      <c r="Q139">
        <v>5.4133816990799204</v>
      </c>
      <c r="R139">
        <v>6.0311867003600197</v>
      </c>
      <c r="S139">
        <v>7.0376899354347904</v>
      </c>
      <c r="T139">
        <v>7.9866224184880803</v>
      </c>
      <c r="U139">
        <v>9.2647657220410906</v>
      </c>
      <c r="V139">
        <v>10.7725916696055</v>
      </c>
      <c r="W139">
        <v>12.1098216301348</v>
      </c>
      <c r="X139">
        <v>13.5799440091018</v>
      </c>
      <c r="Y139">
        <v>15.955395988675599</v>
      </c>
      <c r="Z139">
        <v>17.707914756822699</v>
      </c>
      <c r="AA139">
        <v>20.066755184091701</v>
      </c>
      <c r="AB139">
        <v>23.679767810366499</v>
      </c>
      <c r="AC139">
        <v>26.4622028214057</v>
      </c>
      <c r="AD139">
        <v>29.4938111170156</v>
      </c>
      <c r="AE139">
        <v>33.837732044697702</v>
      </c>
      <c r="AF139">
        <v>37.7746699409144</v>
      </c>
      <c r="AG139">
        <v>44.4525139674085</v>
      </c>
      <c r="AH139">
        <v>52.102133803728201</v>
      </c>
      <c r="AI139">
        <v>58.946093353269397</v>
      </c>
      <c r="AJ139">
        <v>63.7883608500929</v>
      </c>
      <c r="AK139">
        <v>69.702073470570198</v>
      </c>
      <c r="AL139">
        <v>76.205496197864804</v>
      </c>
      <c r="AO139">
        <v>67.254942108467304</v>
      </c>
      <c r="AP139">
        <v>71.378998605252207</v>
      </c>
      <c r="AQ139">
        <v>64.515084505066994</v>
      </c>
      <c r="AR139">
        <v>86.329297993250805</v>
      </c>
      <c r="AS139">
        <v>92.052208367323203</v>
      </c>
      <c r="AT139">
        <v>96.676378044517094</v>
      </c>
      <c r="AU139">
        <v>100</v>
      </c>
      <c r="AV139">
        <v>106.072718797343</v>
      </c>
      <c r="AW139">
        <v>114.571728236802</v>
      </c>
      <c r="AX139">
        <v>126.848852115138</v>
      </c>
      <c r="AY139">
        <v>136.209586226201</v>
      </c>
      <c r="AZ139">
        <v>141.11014973162801</v>
      </c>
      <c r="BA139">
        <v>148.200675911898</v>
      </c>
      <c r="BB139">
        <v>157.24624169677199</v>
      </c>
    </row>
    <row r="140" spans="1:54">
      <c r="A140" t="s">
        <v>377</v>
      </c>
      <c r="AH140">
        <v>5.3834051582888698</v>
      </c>
      <c r="AI140">
        <v>27.468339653301602</v>
      </c>
      <c r="AJ140">
        <v>47.286784898987598</v>
      </c>
      <c r="AK140">
        <v>66.039209085376399</v>
      </c>
      <c r="AL140">
        <v>82.296825777767296</v>
      </c>
      <c r="AM140">
        <v>89.603047724474806</v>
      </c>
      <c r="AN140">
        <v>94.150343526672103</v>
      </c>
      <c r="AO140">
        <v>94.859963515398704</v>
      </c>
      <c r="AP140">
        <v>95.815001609614797</v>
      </c>
      <c r="AQ140">
        <v>97.113424187144602</v>
      </c>
      <c r="AR140">
        <v>97.403154844940502</v>
      </c>
      <c r="AS140">
        <v>96.287155274171099</v>
      </c>
      <c r="AT140">
        <v>97.424616375147593</v>
      </c>
      <c r="AU140">
        <v>100</v>
      </c>
      <c r="AV140">
        <v>103.74503702114001</v>
      </c>
      <c r="AW140">
        <v>109.68988088850701</v>
      </c>
      <c r="AX140">
        <v>121.676145509175</v>
      </c>
      <c r="AY140">
        <v>127.07372035626101</v>
      </c>
      <c r="AZ140">
        <v>128.76918124262301</v>
      </c>
      <c r="BA140">
        <v>134.09164073398401</v>
      </c>
      <c r="BB140">
        <v>138.222985298852</v>
      </c>
    </row>
    <row r="141" spans="1:54">
      <c r="A141" t="s">
        <v>379</v>
      </c>
      <c r="B141">
        <v>19.035123699000401</v>
      </c>
      <c r="C141">
        <v>19.1269544836268</v>
      </c>
      <c r="D141">
        <v>19.298323743093299</v>
      </c>
      <c r="E141">
        <v>19.853405887253601</v>
      </c>
      <c r="F141">
        <v>20.5060045012637</v>
      </c>
      <c r="G141">
        <v>21.1882666886378</v>
      </c>
      <c r="H141">
        <v>21.890657729242601</v>
      </c>
      <c r="I141">
        <v>22.368453143071399</v>
      </c>
      <c r="J141">
        <v>22.955721268177602</v>
      </c>
      <c r="K141">
        <v>23.4824262642265</v>
      </c>
      <c r="L141">
        <v>24.571679740893899</v>
      </c>
      <c r="M141">
        <v>25.717611831006401</v>
      </c>
      <c r="N141">
        <v>27.063949610233099</v>
      </c>
      <c r="O141">
        <v>28.7240503052173</v>
      </c>
      <c r="P141">
        <v>31.4368547168486</v>
      </c>
      <c r="Q141">
        <v>34.815147271462898</v>
      </c>
      <c r="R141">
        <v>38.226105070678898</v>
      </c>
      <c r="S141">
        <v>40.789355633266297</v>
      </c>
      <c r="T141">
        <v>42.054824861262802</v>
      </c>
      <c r="U141">
        <v>43.963534552113202</v>
      </c>
      <c r="V141">
        <v>46.733194146149401</v>
      </c>
      <c r="W141">
        <v>50.505941598879801</v>
      </c>
      <c r="X141">
        <v>55.231807914856098</v>
      </c>
      <c r="Y141">
        <v>60.020003048780701</v>
      </c>
      <c r="Z141">
        <v>63.403239532236</v>
      </c>
      <c r="AA141">
        <v>65.998706139395594</v>
      </c>
      <c r="AB141">
        <v>66.193115199662302</v>
      </c>
      <c r="AC141">
        <v>66.104363237722495</v>
      </c>
      <c r="AD141">
        <v>67.105992524853704</v>
      </c>
      <c r="AE141">
        <v>69.368110988722506</v>
      </c>
      <c r="AF141">
        <v>71.936106750719006</v>
      </c>
      <c r="AG141">
        <v>74.179333039781397</v>
      </c>
      <c r="AH141">
        <v>76.519074409693204</v>
      </c>
      <c r="AI141">
        <v>79.256865554040303</v>
      </c>
      <c r="AJ141">
        <v>81.004328042714207</v>
      </c>
      <c r="AK141">
        <v>82.555763006929595</v>
      </c>
      <c r="AL141">
        <v>83.706150833949593</v>
      </c>
      <c r="AM141">
        <v>84.850841985697102</v>
      </c>
      <c r="AN141">
        <v>85.664193529229294</v>
      </c>
      <c r="AO141">
        <v>86.524978953517504</v>
      </c>
      <c r="AP141">
        <v>89.248241754505003</v>
      </c>
      <c r="AQ141">
        <v>91.6289011235651</v>
      </c>
      <c r="AR141">
        <v>93.5293543302693</v>
      </c>
      <c r="AS141">
        <v>95.446556846554003</v>
      </c>
      <c r="AT141">
        <v>97.570892555758505</v>
      </c>
      <c r="AU141">
        <v>100</v>
      </c>
      <c r="AV141">
        <v>102.675833333333</v>
      </c>
      <c r="AW141">
        <v>105.040833333333</v>
      </c>
      <c r="AX141">
        <v>108.6125</v>
      </c>
      <c r="AY141">
        <v>109.01416666666699</v>
      </c>
      <c r="AZ141">
        <v>111.49250000000001</v>
      </c>
      <c r="BA141">
        <v>115.294166666667</v>
      </c>
      <c r="BB141">
        <v>118.365833333333</v>
      </c>
    </row>
    <row r="142" spans="1:54">
      <c r="A142" t="s">
        <v>365</v>
      </c>
      <c r="AG142">
        <v>4.8051982325706302</v>
      </c>
      <c r="AH142">
        <v>16.4946512881525</v>
      </c>
      <c r="AI142">
        <v>34.435509147580099</v>
      </c>
      <c r="AJ142">
        <v>46.806497613694397</v>
      </c>
      <c r="AK142">
        <v>58.498495262894203</v>
      </c>
      <c r="AL142">
        <v>68.800828289678606</v>
      </c>
      <c r="AM142">
        <v>74.606126659710995</v>
      </c>
      <c r="AN142">
        <v>78.081506792232702</v>
      </c>
      <c r="AO142">
        <v>79.923326943912002</v>
      </c>
      <c r="AP142">
        <v>82.040170014167899</v>
      </c>
      <c r="AQ142">
        <v>84.073672806067194</v>
      </c>
      <c r="AR142">
        <v>85.690474206183893</v>
      </c>
      <c r="AS142">
        <v>88.224018668222399</v>
      </c>
      <c r="AT142">
        <v>93.682806900575002</v>
      </c>
      <c r="AU142">
        <v>100</v>
      </c>
      <c r="AV142">
        <v>106.533877823152</v>
      </c>
      <c r="AW142">
        <v>117.301441786816</v>
      </c>
      <c r="AX142">
        <v>135.36961413451101</v>
      </c>
      <c r="AY142">
        <v>140.14501208434001</v>
      </c>
      <c r="AZ142">
        <v>138.61988499041601</v>
      </c>
      <c r="BA142">
        <v>144.69539128260701</v>
      </c>
      <c r="BB142">
        <v>147.95399616634799</v>
      </c>
    </row>
    <row r="143" spans="1:54">
      <c r="A143" t="s">
        <v>381</v>
      </c>
      <c r="AD143">
        <v>57.193321254637397</v>
      </c>
      <c r="AE143">
        <v>62.209716315309301</v>
      </c>
      <c r="AF143">
        <v>67.167640246631606</v>
      </c>
      <c r="AG143">
        <v>73.594829568503101</v>
      </c>
      <c r="AH143">
        <v>79.271877084571301</v>
      </c>
      <c r="AI143">
        <v>84.587758417522195</v>
      </c>
      <c r="AJ143">
        <v>89.876243356529798</v>
      </c>
      <c r="AK143">
        <v>97.568450877485006</v>
      </c>
      <c r="AL143">
        <v>102.273676510633</v>
      </c>
      <c r="AM143">
        <v>105.843986280034</v>
      </c>
      <c r="AN143">
        <v>106.026705160592</v>
      </c>
      <c r="AO143">
        <v>102.634428004331</v>
      </c>
      <c r="AP143">
        <v>100.986406832672</v>
      </c>
      <c r="AQ143">
        <v>98.977505112474404</v>
      </c>
      <c r="AR143">
        <v>96.367135811379796</v>
      </c>
      <c r="AS143">
        <v>94.863466859136295</v>
      </c>
      <c r="AT143">
        <v>95.789726933718299</v>
      </c>
      <c r="AU143">
        <v>100</v>
      </c>
      <c r="AV143">
        <v>105.148562492482</v>
      </c>
      <c r="AW143">
        <v>111.006856730422</v>
      </c>
      <c r="AX143">
        <v>120.570191266691</v>
      </c>
      <c r="AY143">
        <v>121.97762540599101</v>
      </c>
      <c r="AZ143">
        <v>125.405990617106</v>
      </c>
      <c r="BA143">
        <v>132.68374834596401</v>
      </c>
      <c r="BB143">
        <v>140.79153133646099</v>
      </c>
    </row>
    <row r="144" spans="1:54">
      <c r="A144" t="s">
        <v>506</v>
      </c>
    </row>
    <row r="145" spans="1:54">
      <c r="A145" t="s">
        <v>414</v>
      </c>
      <c r="B145">
        <v>11.083055273100101</v>
      </c>
      <c r="C145">
        <v>11.278463347598599</v>
      </c>
      <c r="D145">
        <v>11.8532960689686</v>
      </c>
      <c r="E145">
        <v>12.528899770360001</v>
      </c>
      <c r="F145">
        <v>13.032754670887501</v>
      </c>
      <c r="G145">
        <v>13.4866622161179</v>
      </c>
      <c r="H145">
        <v>13.349964190909001</v>
      </c>
      <c r="I145">
        <v>13.250069480174799</v>
      </c>
      <c r="J145">
        <v>13.3079032600897</v>
      </c>
      <c r="K145">
        <v>13.7004719478099</v>
      </c>
      <c r="L145">
        <v>13.875725826234</v>
      </c>
      <c r="M145">
        <v>14.452311086353401</v>
      </c>
      <c r="N145">
        <v>14.9955981095498</v>
      </c>
      <c r="O145">
        <v>15.608110414734099</v>
      </c>
      <c r="P145">
        <v>18.348398694131198</v>
      </c>
      <c r="Q145">
        <v>19.801277978600002</v>
      </c>
      <c r="R145">
        <v>21.484812818100401</v>
      </c>
      <c r="S145">
        <v>24.191254901927302</v>
      </c>
      <c r="T145">
        <v>26.541685150724</v>
      </c>
      <c r="U145">
        <v>28.752969928767001</v>
      </c>
      <c r="V145">
        <v>31.458158449819599</v>
      </c>
      <c r="W145">
        <v>35.388077825795101</v>
      </c>
      <c r="X145">
        <v>39.1136664655128</v>
      </c>
      <c r="Y145">
        <v>41.5418176078446</v>
      </c>
      <c r="Z145">
        <v>46.7127641551849</v>
      </c>
      <c r="AA145">
        <v>50.323025017349003</v>
      </c>
      <c r="AB145">
        <v>54.718016191961603</v>
      </c>
      <c r="AC145">
        <v>56.194713169630802</v>
      </c>
      <c r="AD145">
        <v>57.525996862549199</v>
      </c>
      <c r="AE145">
        <v>59.401326810389001</v>
      </c>
      <c r="AF145">
        <v>63.430277647526502</v>
      </c>
      <c r="AG145">
        <v>68.495924919733099</v>
      </c>
      <c r="AH145">
        <v>72.427759940726304</v>
      </c>
      <c r="AI145">
        <v>76.181773277352505</v>
      </c>
      <c r="AJ145">
        <v>80.098789824647895</v>
      </c>
      <c r="AK145">
        <v>85.003704618424095</v>
      </c>
      <c r="AL145">
        <v>87.5426031118797</v>
      </c>
      <c r="AM145">
        <v>88.4514694986417</v>
      </c>
      <c r="AN145">
        <v>90.886638676216194</v>
      </c>
      <c r="AO145">
        <v>91.509014571498994</v>
      </c>
      <c r="AP145">
        <v>93.242775994072502</v>
      </c>
      <c r="AQ145">
        <v>93.820696468263606</v>
      </c>
      <c r="AR145">
        <v>96.443566312669603</v>
      </c>
      <c r="AS145">
        <v>97.5697703136575</v>
      </c>
      <c r="AT145">
        <v>99.026920227216607</v>
      </c>
      <c r="AU145">
        <v>100</v>
      </c>
      <c r="AV145">
        <v>103.284761669548</v>
      </c>
      <c r="AW145">
        <v>105.39392442578399</v>
      </c>
      <c r="AX145">
        <v>109.301211380106</v>
      </c>
      <c r="AY145">
        <v>110.388568210157</v>
      </c>
      <c r="AZ145">
        <v>111.47849562373101</v>
      </c>
      <c r="BA145">
        <v>112.506729032763</v>
      </c>
      <c r="BB145">
        <v>113.945398944234</v>
      </c>
    </row>
    <row r="146" spans="1:54">
      <c r="A146" t="s">
        <v>408</v>
      </c>
    </row>
    <row r="147" spans="1:54">
      <c r="A147" t="s">
        <v>406</v>
      </c>
      <c r="AJ147">
        <v>17.502930921282701</v>
      </c>
      <c r="AK147">
        <v>22.713438916734901</v>
      </c>
      <c r="AL147">
        <v>28.054163256740299</v>
      </c>
      <c r="AM147">
        <v>31.3912415390982</v>
      </c>
      <c r="AN147">
        <v>33.835516107635399</v>
      </c>
      <c r="AO147">
        <v>47.088927228027003</v>
      </c>
      <c r="AP147">
        <v>61.755080333792101</v>
      </c>
      <c r="AQ147">
        <v>67.706009421089306</v>
      </c>
      <c r="AR147">
        <v>71.262811981926404</v>
      </c>
      <c r="AS147">
        <v>79.546088579141596</v>
      </c>
      <c r="AT147">
        <v>89.4727038728617</v>
      </c>
      <c r="AU147">
        <v>100</v>
      </c>
      <c r="AV147">
        <v>112.874055931502</v>
      </c>
      <c r="AW147">
        <v>126.571888271848</v>
      </c>
      <c r="AX147">
        <v>142.895960933411</v>
      </c>
      <c r="AY147">
        <v>142.74273548719799</v>
      </c>
      <c r="AZ147">
        <v>153.237751446076</v>
      </c>
      <c r="BA147">
        <v>165.09957546943201</v>
      </c>
      <c r="BB147">
        <v>172.83004364986701</v>
      </c>
    </row>
    <row r="148" spans="1:54">
      <c r="A148" t="s">
        <v>385</v>
      </c>
      <c r="F148">
        <v>0.90819290476179904</v>
      </c>
      <c r="G148">
        <v>0.94635390247285101</v>
      </c>
      <c r="H148">
        <v>0.97674675815368905</v>
      </c>
      <c r="I148">
        <v>0.98470910373069998</v>
      </c>
      <c r="J148">
        <v>0.99412797593977098</v>
      </c>
      <c r="K148">
        <v>1.03219187187451</v>
      </c>
      <c r="L148">
        <v>1.06190501512699</v>
      </c>
      <c r="M148">
        <v>1.11909796080395</v>
      </c>
      <c r="N148">
        <v>1.18201991122314</v>
      </c>
      <c r="O148">
        <v>1.2543607338504199</v>
      </c>
      <c r="P148">
        <v>1.5315863024496701</v>
      </c>
      <c r="Q148">
        <v>1.65704179619153</v>
      </c>
      <c r="R148">
        <v>1.7396754070059499</v>
      </c>
      <c r="S148">
        <v>1.7937610958710299</v>
      </c>
      <c r="T148">
        <v>1.9108658369335401</v>
      </c>
      <c r="U148">
        <v>2.1794493475235401</v>
      </c>
      <c r="V148">
        <v>2.5764985068977699</v>
      </c>
      <c r="W148">
        <v>3.3633141924869001</v>
      </c>
      <c r="X148">
        <v>4.4325018407654504</v>
      </c>
      <c r="Y148">
        <v>5.28923080460513</v>
      </c>
      <c r="Z148">
        <v>5.8105702364151801</v>
      </c>
      <c r="AA148">
        <v>6.4239621512535798</v>
      </c>
      <c r="AB148">
        <v>7.3552652785504904</v>
      </c>
      <c r="AC148">
        <v>8.4580501410990507</v>
      </c>
      <c r="AD148">
        <v>10.7293577681061</v>
      </c>
      <c r="AE148">
        <v>11.6963943487296</v>
      </c>
      <c r="AF148">
        <v>13.0747540496985</v>
      </c>
      <c r="AG148">
        <v>14.198221590396701</v>
      </c>
      <c r="AH148">
        <v>16.258721263137801</v>
      </c>
      <c r="AI148">
        <v>17.8859528143064</v>
      </c>
      <c r="AJ148">
        <v>24.851063159533801</v>
      </c>
      <c r="AK148">
        <v>37.048017160147502</v>
      </c>
      <c r="AL148">
        <v>44.367354781819799</v>
      </c>
      <c r="AM148">
        <v>46.357844074539898</v>
      </c>
      <c r="AN148">
        <v>49.2357464921038</v>
      </c>
      <c r="AO148">
        <v>54.124626676984697</v>
      </c>
      <c r="AP148">
        <v>60.543636637692998</v>
      </c>
      <c r="AQ148">
        <v>64.744008440938401</v>
      </c>
      <c r="AR148">
        <v>75.059036326182195</v>
      </c>
      <c r="AS148">
        <v>74.139576948198794</v>
      </c>
      <c r="AT148">
        <v>84.3792393106567</v>
      </c>
      <c r="AU148">
        <v>100</v>
      </c>
      <c r="AV148">
        <v>110.772245390142</v>
      </c>
      <c r="AW148">
        <v>122.182585539868</v>
      </c>
      <c r="AX148">
        <v>133.452243380395</v>
      </c>
      <c r="AY148">
        <v>145.405215294177</v>
      </c>
      <c r="AZ148">
        <v>158.85042455911201</v>
      </c>
      <c r="BA148">
        <v>173.91348037984201</v>
      </c>
      <c r="BB148">
        <v>184.97211475656999</v>
      </c>
    </row>
    <row r="149" spans="1:54">
      <c r="A149" t="s">
        <v>391</v>
      </c>
      <c r="AU149">
        <v>100</v>
      </c>
      <c r="AV149">
        <v>103.462159674067</v>
      </c>
      <c r="AW149">
        <v>111.09041164833999</v>
      </c>
      <c r="AX149">
        <v>124.70746578773399</v>
      </c>
      <c r="AY149">
        <v>129.67436060025801</v>
      </c>
      <c r="AZ149">
        <v>138.24475627623301</v>
      </c>
      <c r="BA149">
        <v>155.98132892459799</v>
      </c>
      <c r="BB149">
        <v>176.480931979254</v>
      </c>
    </row>
    <row r="150" spans="1:54">
      <c r="A150" t="s">
        <v>136</v>
      </c>
    </row>
    <row r="151" spans="1:54">
      <c r="A151" t="s">
        <v>39</v>
      </c>
      <c r="B151">
        <v>1.6014627660247201E-2</v>
      </c>
      <c r="C151">
        <v>1.62722645346801E-2</v>
      </c>
      <c r="D151">
        <v>1.64673664118778E-2</v>
      </c>
      <c r="E151">
        <v>1.6565191626809399E-2</v>
      </c>
      <c r="F151">
        <v>1.69524697673573E-2</v>
      </c>
      <c r="G151">
        <v>1.75573404420457E-2</v>
      </c>
      <c r="H151">
        <v>1.8297520759779199E-2</v>
      </c>
      <c r="I151">
        <v>1.88495475333081E-2</v>
      </c>
      <c r="J151">
        <v>1.9289486724142799E-2</v>
      </c>
      <c r="K151">
        <v>1.99389643916443E-2</v>
      </c>
      <c r="L151">
        <v>2.09781286596466E-2</v>
      </c>
      <c r="M151">
        <v>2.2082240695048501E-2</v>
      </c>
      <c r="N151">
        <v>2.3186352729151399E-2</v>
      </c>
      <c r="O151">
        <v>2.5979106700057E-2</v>
      </c>
      <c r="P151">
        <v>3.21491445413205E-2</v>
      </c>
      <c r="Q151">
        <v>3.7020227047581199E-2</v>
      </c>
      <c r="R151">
        <v>4.2865526055094097E-2</v>
      </c>
      <c r="S151">
        <v>5.5297611073525703E-2</v>
      </c>
      <c r="T151">
        <v>6.4953179063768005E-2</v>
      </c>
      <c r="U151">
        <v>7.6757435670444005E-2</v>
      </c>
      <c r="V151">
        <v>9.6994077326846603E-2</v>
      </c>
      <c r="W151">
        <v>0.124082708375769</v>
      </c>
      <c r="X151">
        <v>0.19719765679479501</v>
      </c>
      <c r="Y151">
        <v>0.39786460679758501</v>
      </c>
      <c r="Z151">
        <v>0.65862447798399804</v>
      </c>
      <c r="AA151">
        <v>1.0389694247005701</v>
      </c>
      <c r="AB151">
        <v>1.9349130423918</v>
      </c>
      <c r="AC151">
        <v>4.48564457216807</v>
      </c>
      <c r="AD151">
        <v>9.6065324262915208</v>
      </c>
      <c r="AE151">
        <v>11.528607460123</v>
      </c>
      <c r="AF151">
        <v>14.6012863050722</v>
      </c>
      <c r="AG151">
        <v>17.910158528436199</v>
      </c>
      <c r="AH151">
        <v>20.6877634320978</v>
      </c>
      <c r="AI151">
        <v>22.7051370043961</v>
      </c>
      <c r="AJ151">
        <v>24.286726474297399</v>
      </c>
      <c r="AK151">
        <v>32.786904661827897</v>
      </c>
      <c r="AL151">
        <v>44.0582746771777</v>
      </c>
      <c r="AM151">
        <v>53.145947798963199</v>
      </c>
      <c r="AN151">
        <v>61.611031725228798</v>
      </c>
      <c r="AO151">
        <v>71.829594141535907</v>
      </c>
      <c r="AP151">
        <v>78.649827852550999</v>
      </c>
      <c r="AQ151">
        <v>83.653923423653694</v>
      </c>
      <c r="AR151">
        <v>87.862627207177198</v>
      </c>
      <c r="AS151">
        <v>91.858740676343999</v>
      </c>
      <c r="AT151">
        <v>96.165338281598196</v>
      </c>
      <c r="AU151">
        <v>100</v>
      </c>
      <c r="AV151">
        <v>103.62937691313</v>
      </c>
      <c r="AW151">
        <v>107.740186874922</v>
      </c>
      <c r="AX151">
        <v>113.26242119182101</v>
      </c>
      <c r="AY151">
        <v>119.26097470102199</v>
      </c>
      <c r="AZ151">
        <v>124.21922371660401</v>
      </c>
      <c r="BA151">
        <v>128.45184422556201</v>
      </c>
      <c r="BB151">
        <v>133.73315277784499</v>
      </c>
    </row>
    <row r="152" spans="1:54">
      <c r="A152" t="s">
        <v>397</v>
      </c>
    </row>
    <row r="153" spans="1:54">
      <c r="A153" t="s">
        <v>140</v>
      </c>
    </row>
    <row r="154" spans="1:54">
      <c r="A154" t="s">
        <v>383</v>
      </c>
      <c r="AI154">
        <v>31.387910873581301</v>
      </c>
      <c r="AJ154">
        <v>71.119785707739098</v>
      </c>
      <c r="AK154">
        <v>82.764647097545193</v>
      </c>
      <c r="AL154">
        <v>84.806119953889507</v>
      </c>
      <c r="AM154">
        <v>85.903820579497605</v>
      </c>
      <c r="AN154">
        <v>86.371308872595307</v>
      </c>
      <c r="AO154">
        <v>85.266372312909098</v>
      </c>
      <c r="AP154">
        <v>90.900282131966705</v>
      </c>
      <c r="AQ154">
        <v>95.626083498697298</v>
      </c>
      <c r="AR154">
        <v>97.839442858256703</v>
      </c>
      <c r="AS154">
        <v>98.919699080764403</v>
      </c>
      <c r="AT154">
        <v>99.836505709153599</v>
      </c>
      <c r="AU154">
        <v>100</v>
      </c>
      <c r="AV154">
        <v>103.213629296064</v>
      </c>
      <c r="AW154">
        <v>105.537750433338</v>
      </c>
      <c r="AX154">
        <v>114.331046746949</v>
      </c>
      <c r="AY154">
        <v>113.485415494886</v>
      </c>
      <c r="AZ154">
        <v>115.199017147486</v>
      </c>
      <c r="BA154">
        <v>119.697255631754</v>
      </c>
      <c r="BB154">
        <v>123.666483260227</v>
      </c>
    </row>
    <row r="155" spans="1:54">
      <c r="A155" t="s">
        <v>393</v>
      </c>
      <c r="AD155">
        <v>61.255530671876897</v>
      </c>
      <c r="AE155">
        <v>61.208551969007303</v>
      </c>
      <c r="AF155">
        <v>61.579683721678201</v>
      </c>
      <c r="AG155">
        <v>62.688381109404702</v>
      </c>
      <c r="AH155">
        <v>58.775055160353702</v>
      </c>
      <c r="AI155">
        <v>58.620025440883502</v>
      </c>
      <c r="AJ155">
        <v>72.206266310817398</v>
      </c>
      <c r="AK155">
        <v>81.912066323709496</v>
      </c>
      <c r="AL155">
        <v>87.486559206234801</v>
      </c>
      <c r="AM155">
        <v>87.168983174835404</v>
      </c>
      <c r="AN155">
        <v>90.687637161667595</v>
      </c>
      <c r="AO155">
        <v>89.597659107535094</v>
      </c>
      <c r="AP155">
        <v>88.990490124359894</v>
      </c>
      <c r="AQ155">
        <v>93.606437454279103</v>
      </c>
      <c r="AR155">
        <v>98.317483540599895</v>
      </c>
      <c r="AS155">
        <v>96.993416239941496</v>
      </c>
      <c r="AT155">
        <v>93.986832479882906</v>
      </c>
      <c r="AU155">
        <v>100</v>
      </c>
      <c r="AV155">
        <v>101.543525969276</v>
      </c>
      <c r="AW155">
        <v>102.977322604243</v>
      </c>
      <c r="AX155">
        <v>112.421360643745</v>
      </c>
      <c r="AY155">
        <v>115.191144036561</v>
      </c>
      <c r="AZ155">
        <v>116.46852962692</v>
      </c>
      <c r="BA155">
        <v>119.794328212631</v>
      </c>
      <c r="BB155">
        <v>126.296030236528</v>
      </c>
    </row>
    <row r="156" spans="1:54">
      <c r="A156" t="s">
        <v>395</v>
      </c>
      <c r="B156">
        <v>23.498522194786901</v>
      </c>
      <c r="C156">
        <v>24.088645642132999</v>
      </c>
      <c r="D156">
        <v>24.129277092652799</v>
      </c>
      <c r="E156">
        <v>24.582027540850198</v>
      </c>
      <c r="F156">
        <v>25.117975721042999</v>
      </c>
      <c r="G156">
        <v>25.5204205638445</v>
      </c>
      <c r="H156">
        <v>25.653923901197299</v>
      </c>
      <c r="I156">
        <v>25.831928350884901</v>
      </c>
      <c r="J156">
        <v>26.358202376182</v>
      </c>
      <c r="K156">
        <v>26.973478626322802</v>
      </c>
      <c r="L156">
        <v>27.9757210715402</v>
      </c>
      <c r="M156">
        <v>28.625824279197399</v>
      </c>
      <c r="N156">
        <v>29.591304935826301</v>
      </c>
      <c r="O156">
        <v>31.866666162820401</v>
      </c>
      <c r="P156">
        <v>34.178789178286699</v>
      </c>
      <c r="Q156">
        <v>37.1836743933737</v>
      </c>
      <c r="R156">
        <v>37.3887471284147</v>
      </c>
      <c r="S156">
        <v>41.142717473220102</v>
      </c>
      <c r="T156">
        <v>43.0795155266281</v>
      </c>
      <c r="U156">
        <v>46.158454785076998</v>
      </c>
      <c r="V156">
        <v>53.4271439503257</v>
      </c>
      <c r="W156">
        <v>59.576477770071399</v>
      </c>
      <c r="X156">
        <v>63.042776639121897</v>
      </c>
      <c r="Y156">
        <v>62.487371314974702</v>
      </c>
      <c r="Z156">
        <v>62.210864696437298</v>
      </c>
      <c r="AA156">
        <v>62.064540101941397</v>
      </c>
      <c r="AB156">
        <v>63.3231399061563</v>
      </c>
      <c r="AC156">
        <v>63.596522155815499</v>
      </c>
      <c r="AD156">
        <v>64.193276551873595</v>
      </c>
      <c r="AE156">
        <v>64.737437410407907</v>
      </c>
      <c r="AF156">
        <v>66.668817912135395</v>
      </c>
      <c r="AG156">
        <v>68.363667832856905</v>
      </c>
      <c r="AH156">
        <v>69.480191527148406</v>
      </c>
      <c r="AI156">
        <v>72.360020083249196</v>
      </c>
      <c r="AJ156">
        <v>75.348432339006195</v>
      </c>
      <c r="AK156">
        <v>78.683840330621194</v>
      </c>
      <c r="AL156">
        <v>80.300006411012205</v>
      </c>
      <c r="AM156">
        <v>82.799005179912697</v>
      </c>
      <c r="AN156">
        <v>84.7739695722113</v>
      </c>
      <c r="AO156">
        <v>86.583697899815604</v>
      </c>
      <c r="AP156">
        <v>88.635379036436504</v>
      </c>
      <c r="AQ156">
        <v>91.231945767347</v>
      </c>
      <c r="AR156">
        <v>93.228548215736495</v>
      </c>
      <c r="AS156">
        <v>94.4440972439223</v>
      </c>
      <c r="AT156">
        <v>97.079870008124502</v>
      </c>
      <c r="AU156">
        <v>100</v>
      </c>
      <c r="AV156">
        <v>102.77326417098899</v>
      </c>
      <c r="AW156">
        <v>104.059316801988</v>
      </c>
      <c r="AX156">
        <v>108.488848185968</v>
      </c>
      <c r="AY156">
        <v>110.75122833554001</v>
      </c>
      <c r="AZ156">
        <v>112.431140363236</v>
      </c>
      <c r="BA156">
        <v>115.49140938452101</v>
      </c>
      <c r="BB156">
        <v>118.283558159227</v>
      </c>
    </row>
    <row r="157" spans="1:54">
      <c r="A157" t="s">
        <v>418</v>
      </c>
      <c r="B157">
        <v>0.34905507774717398</v>
      </c>
      <c r="C157">
        <v>0.348544016145034</v>
      </c>
      <c r="D157">
        <v>0.34292233846016401</v>
      </c>
      <c r="E157">
        <v>0.33372322952965</v>
      </c>
      <c r="F157">
        <v>0.332190044713009</v>
      </c>
      <c r="G157">
        <v>0.390962129546849</v>
      </c>
      <c r="H157">
        <v>0.49061914296075099</v>
      </c>
      <c r="I157">
        <v>0.49470763581364702</v>
      </c>
      <c r="J157">
        <v>0.50646205278041501</v>
      </c>
      <c r="K157">
        <v>0.48448640366863099</v>
      </c>
      <c r="L157">
        <v>0.46506606259821198</v>
      </c>
      <c r="M157">
        <v>0.474776233135977</v>
      </c>
      <c r="N157">
        <v>0.51106160725078298</v>
      </c>
      <c r="O157">
        <v>0.63984913227414697</v>
      </c>
      <c r="P157">
        <v>0.80116572860413404</v>
      </c>
      <c r="Q157">
        <v>1.0547800512001999</v>
      </c>
      <c r="R157">
        <v>1.29088625490419</v>
      </c>
      <c r="S157">
        <v>1.27595473827816</v>
      </c>
      <c r="T157">
        <v>1.19882702405227</v>
      </c>
      <c r="U157">
        <v>1.2668280297424299</v>
      </c>
      <c r="V157">
        <v>1.2745322834730199</v>
      </c>
      <c r="W157">
        <v>1.2785909644035101</v>
      </c>
      <c r="X157">
        <v>1.3464168959117599</v>
      </c>
      <c r="Y157">
        <v>1.42249057295041</v>
      </c>
      <c r="Z157">
        <v>1.49142889785212</v>
      </c>
      <c r="AA157">
        <v>1.5929589127339201</v>
      </c>
      <c r="AB157">
        <v>1.7415096892248001</v>
      </c>
      <c r="AC157">
        <v>2.1727074882768602</v>
      </c>
      <c r="AD157">
        <v>2.5212706525752</v>
      </c>
      <c r="AE157">
        <v>3.20701911786895</v>
      </c>
      <c r="AF157">
        <v>3.77231316299132</v>
      </c>
      <c r="AG157">
        <v>4.9897155112439204</v>
      </c>
      <c r="AH157">
        <v>6.0831223696237098</v>
      </c>
      <c r="AI157">
        <v>8.0194779679112607</v>
      </c>
      <c r="AJ157">
        <v>9.95207480778625</v>
      </c>
      <c r="AK157">
        <v>12.4594714331706</v>
      </c>
      <c r="AL157">
        <v>14.4872998278847</v>
      </c>
      <c r="AM157">
        <v>18.789626952210899</v>
      </c>
      <c r="AN157">
        <v>28.4639454771464</v>
      </c>
      <c r="AO157">
        <v>33.701608430393797</v>
      </c>
      <c r="AP157">
        <v>33.664817896099201</v>
      </c>
      <c r="AQ157">
        <v>40.768533924940002</v>
      </c>
      <c r="AR157">
        <v>64.036975411351406</v>
      </c>
      <c r="AS157">
        <v>87.467923830652595</v>
      </c>
      <c r="AT157">
        <v>91.4339064522093</v>
      </c>
      <c r="AU157">
        <v>100</v>
      </c>
      <c r="AV157">
        <v>119.996487335922</v>
      </c>
      <c r="AW157">
        <v>162.02477352560501</v>
      </c>
      <c r="AX157">
        <v>205.44666296912601</v>
      </c>
      <c r="AY157">
        <v>208.471542763999</v>
      </c>
      <c r="AZ157">
        <v>224.56217270979499</v>
      </c>
      <c r="BA157">
        <v>235.83847271587501</v>
      </c>
      <c r="BB157">
        <v>239.299598583669</v>
      </c>
    </row>
    <row r="158" spans="1:54">
      <c r="A158" t="s">
        <v>138</v>
      </c>
    </row>
    <row r="159" spans="1:54">
      <c r="A159" t="s">
        <v>412</v>
      </c>
      <c r="AU159">
        <v>100</v>
      </c>
      <c r="AV159">
        <v>102.924512581236</v>
      </c>
      <c r="AW159">
        <v>107.39876687218801</v>
      </c>
      <c r="AX159">
        <v>116.805532411264</v>
      </c>
      <c r="AY159">
        <v>120.85485752374601</v>
      </c>
      <c r="AZ159">
        <v>121.64639226795499</v>
      </c>
      <c r="BA159">
        <v>125.51657885903801</v>
      </c>
    </row>
    <row r="160" spans="1:54">
      <c r="A160" t="s">
        <v>410</v>
      </c>
      <c r="AH160">
        <v>3.9959813105195399</v>
      </c>
      <c r="AI160">
        <v>14.7112247303423</v>
      </c>
      <c r="AJ160">
        <v>27.595316721705199</v>
      </c>
      <c r="AK160">
        <v>27.607325127589299</v>
      </c>
      <c r="AL160">
        <v>40.552386670669499</v>
      </c>
      <c r="AM160">
        <v>55.376763734614201</v>
      </c>
      <c r="AN160">
        <v>60.558390873611501</v>
      </c>
      <c r="AO160">
        <v>65.139597718402896</v>
      </c>
      <c r="AP160">
        <v>72.692885019513696</v>
      </c>
      <c r="AQ160">
        <v>77.256079255478895</v>
      </c>
      <c r="AR160">
        <v>77.964575202641896</v>
      </c>
      <c r="AS160">
        <v>81.963374362053401</v>
      </c>
      <c r="AT160">
        <v>88.718102671870298</v>
      </c>
      <c r="AU160">
        <v>100</v>
      </c>
      <c r="AV160">
        <v>105.095166616632</v>
      </c>
      <c r="AW160">
        <v>114.601283142569</v>
      </c>
      <c r="AX160">
        <v>143.316542141588</v>
      </c>
      <c r="AY160">
        <v>152.31572164696999</v>
      </c>
      <c r="AZ160">
        <v>167.77520599280899</v>
      </c>
      <c r="BA160">
        <v>183.68716305121001</v>
      </c>
      <c r="BB160">
        <v>211.21174868617999</v>
      </c>
    </row>
    <row r="161" spans="1:54">
      <c r="A161" t="s">
        <v>435</v>
      </c>
    </row>
    <row r="162" spans="1:54">
      <c r="A162" t="s">
        <v>416</v>
      </c>
      <c r="AA162">
        <v>0.39061757603049302</v>
      </c>
      <c r="AC162">
        <v>1.4257541525113</v>
      </c>
      <c r="AD162">
        <v>2.1405843166471001</v>
      </c>
      <c r="AE162">
        <v>2.99994298391419</v>
      </c>
      <c r="AF162">
        <v>4.4100724333842702</v>
      </c>
      <c r="AG162">
        <v>5.8624518769369303</v>
      </c>
      <c r="AH162">
        <v>8.5290073017739303</v>
      </c>
      <c r="AI162">
        <v>12.128250588710101</v>
      </c>
      <c r="AJ162">
        <v>19.791289053696101</v>
      </c>
      <c r="AK162">
        <v>30.5644817523035</v>
      </c>
      <c r="AL162">
        <v>45.385611699511401</v>
      </c>
      <c r="AM162">
        <v>48.730202970783999</v>
      </c>
      <c r="AN162">
        <v>49.451585401842799</v>
      </c>
      <c r="AO162">
        <v>50.865658917270501</v>
      </c>
      <c r="AP162">
        <v>57.337606977735497</v>
      </c>
      <c r="AQ162">
        <v>62.526641964783401</v>
      </c>
      <c r="AR162">
        <v>73.019477325638604</v>
      </c>
      <c r="AS162">
        <v>82.823310489556306</v>
      </c>
      <c r="AT162">
        <v>93.311637210217398</v>
      </c>
      <c r="AU162">
        <v>100</v>
      </c>
      <c r="AV162">
        <v>113.238663869614</v>
      </c>
      <c r="AW162">
        <v>122.481846054543</v>
      </c>
      <c r="AX162">
        <v>135.13151524931399</v>
      </c>
      <c r="AY162">
        <v>139.525576892044</v>
      </c>
      <c r="AZ162">
        <v>157.24705502662599</v>
      </c>
      <c r="BA162">
        <v>173.52390615671601</v>
      </c>
      <c r="BB162">
        <v>177.152770239912</v>
      </c>
    </row>
    <row r="163" spans="1:54">
      <c r="A163" t="s">
        <v>399</v>
      </c>
      <c r="AA163">
        <v>27.768092376874101</v>
      </c>
      <c r="AB163">
        <v>29.832187243554898</v>
      </c>
      <c r="AC163">
        <v>32.264209334229697</v>
      </c>
      <c r="AD163">
        <v>32.689986750674997</v>
      </c>
      <c r="AE163">
        <v>36.917678815054103</v>
      </c>
      <c r="AF163">
        <v>39.354328921124797</v>
      </c>
      <c r="AG163">
        <v>41.5694529149986</v>
      </c>
      <c r="AH163">
        <v>45.785350991222003</v>
      </c>
      <c r="AI163">
        <v>50.075595953832803</v>
      </c>
      <c r="AJ163">
        <v>52.142846056785103</v>
      </c>
      <c r="AK163">
        <v>55.554964760068898</v>
      </c>
      <c r="AL163">
        <v>58.155662791547499</v>
      </c>
      <c r="AM163">
        <v>60.8455639685804</v>
      </c>
      <c r="AN163">
        <v>65.732476840884502</v>
      </c>
      <c r="AO163">
        <v>68.410533725916295</v>
      </c>
      <c r="AP163">
        <v>70.636658641963606</v>
      </c>
      <c r="AQ163">
        <v>73.967103879842995</v>
      </c>
      <c r="AR163">
        <v>76.848644234573399</v>
      </c>
      <c r="AS163">
        <v>80.807810695538095</v>
      </c>
      <c r="AT163">
        <v>89.185660143656605</v>
      </c>
      <c r="AU163">
        <v>100</v>
      </c>
      <c r="AV163">
        <v>106.241033281428</v>
      </c>
      <c r="AW163">
        <v>113.94787301480601</v>
      </c>
      <c r="AX163">
        <v>122.3192078055</v>
      </c>
      <c r="AY163">
        <v>125.035819951585</v>
      </c>
      <c r="AZ163">
        <v>132.89249680573101</v>
      </c>
      <c r="BA163">
        <v>140.39086750151901</v>
      </c>
      <c r="BB163">
        <v>147.320391991767</v>
      </c>
    </row>
    <row r="164" spans="1:54">
      <c r="A164" t="s">
        <v>401</v>
      </c>
      <c r="E164">
        <v>3.99640635137464</v>
      </c>
      <c r="F164">
        <v>4.0721611980118304</v>
      </c>
      <c r="G164">
        <v>4.1448723231357301</v>
      </c>
      <c r="H164">
        <v>4.2486970459653497</v>
      </c>
      <c r="I164">
        <v>4.3285101879614896</v>
      </c>
      <c r="J164">
        <v>4.6305150006781197</v>
      </c>
      <c r="K164">
        <v>4.7377216363209396</v>
      </c>
      <c r="L164">
        <v>4.8107709527176903</v>
      </c>
      <c r="M164">
        <v>4.8259895602875398</v>
      </c>
      <c r="N164">
        <v>5.0863968456130397</v>
      </c>
      <c r="O164">
        <v>5.77055780431869</v>
      </c>
      <c r="P164">
        <v>7.4506920815119999</v>
      </c>
      <c r="Q164">
        <v>8.5487991664682799</v>
      </c>
      <c r="R164">
        <v>9.6563584335223709</v>
      </c>
      <c r="S164">
        <v>10.5420878114489</v>
      </c>
      <c r="T164">
        <v>11.4429238843392</v>
      </c>
      <c r="U164">
        <v>13.0982996158191</v>
      </c>
      <c r="V164">
        <v>18.599521847361</v>
      </c>
      <c r="W164">
        <v>21.289308638684901</v>
      </c>
      <c r="X164">
        <v>23.7196307820276</v>
      </c>
      <c r="Y164">
        <v>25.0454390745703</v>
      </c>
      <c r="Z164">
        <v>26.896087282080501</v>
      </c>
      <c r="AA164">
        <v>28.697776542322099</v>
      </c>
      <c r="AB164">
        <v>29.166311669543699</v>
      </c>
      <c r="AC164">
        <v>29.317609471042399</v>
      </c>
      <c r="AD164">
        <v>32.002901418931202</v>
      </c>
      <c r="AE164">
        <v>36.057682499094398</v>
      </c>
      <c r="AF164">
        <v>40.921174731139502</v>
      </c>
      <c r="AG164">
        <v>43.786071811129702</v>
      </c>
      <c r="AH164">
        <v>45.819286505882197</v>
      </c>
      <c r="AI164">
        <v>50.638485038271703</v>
      </c>
      <c r="AJ164">
        <v>54.346980080424501</v>
      </c>
      <c r="AK164">
        <v>57.623739878864001</v>
      </c>
      <c r="AL164">
        <v>61.398655727742003</v>
      </c>
      <c r="AM164">
        <v>65.594236685879096</v>
      </c>
      <c r="AN164">
        <v>70.061724522580306</v>
      </c>
      <c r="AO164">
        <v>74.902391534184105</v>
      </c>
      <c r="AP164">
        <v>78.047758865513003</v>
      </c>
      <c r="AQ164">
        <v>82.254021279781497</v>
      </c>
      <c r="AR164">
        <v>87.568046256940505</v>
      </c>
      <c r="AS164">
        <v>91.004449075502606</v>
      </c>
      <c r="AT164">
        <v>95.291095890411</v>
      </c>
      <c r="AU164">
        <v>100</v>
      </c>
      <c r="AV164">
        <v>108.932648401826</v>
      </c>
      <c r="AW164">
        <v>118.52168949771701</v>
      </c>
      <c r="AX164">
        <v>130.057077625571</v>
      </c>
      <c r="AY164">
        <v>133.37328767123299</v>
      </c>
      <c r="AZ164">
        <v>137.23173515981699</v>
      </c>
      <c r="BA164">
        <v>146.194824961949</v>
      </c>
      <c r="BB164">
        <v>151.82648401826501</v>
      </c>
    </row>
    <row r="165" spans="1:54">
      <c r="A165" t="s">
        <v>387</v>
      </c>
      <c r="V165">
        <v>0.734549291560047</v>
      </c>
      <c r="W165">
        <v>0.82133406871368997</v>
      </c>
      <c r="X165">
        <v>0.90199862181261103</v>
      </c>
      <c r="Y165">
        <v>1.02379108058622</v>
      </c>
      <c r="Z165">
        <v>1.2288185865623</v>
      </c>
      <c r="AA165">
        <v>1.35807771868912</v>
      </c>
      <c r="AB165">
        <v>1.5488451026107799</v>
      </c>
      <c r="AC165">
        <v>1.93845856620893</v>
      </c>
      <c r="AD165">
        <v>2.59583183238674</v>
      </c>
      <c r="AE165">
        <v>2.91891846046166</v>
      </c>
      <c r="AF165">
        <v>3.2640378951489999</v>
      </c>
      <c r="AG165">
        <v>3.6758065698389202</v>
      </c>
      <c r="AH165">
        <v>4.54886036468546</v>
      </c>
      <c r="AI165">
        <v>5.5847591544692001</v>
      </c>
      <c r="AJ165">
        <v>7.5198578813930803</v>
      </c>
      <c r="AK165">
        <v>13.7858377214896</v>
      </c>
      <c r="AL165">
        <v>18.969594628391</v>
      </c>
      <c r="AM165">
        <v>20.7029133441361</v>
      </c>
      <c r="AN165">
        <v>26.861750840268702</v>
      </c>
      <c r="AO165">
        <v>38.896933816883802</v>
      </c>
      <c r="AP165">
        <v>50.403225806451601</v>
      </c>
      <c r="AQ165">
        <v>61.8447580645161</v>
      </c>
      <c r="AR165">
        <v>70.9635416666667</v>
      </c>
      <c r="AS165">
        <v>77.759576612903203</v>
      </c>
      <c r="AT165">
        <v>86.647345430107507</v>
      </c>
      <c r="AU165">
        <v>100</v>
      </c>
      <c r="AV165">
        <v>113.974294354839</v>
      </c>
      <c r="AW165">
        <v>123.03776948382701</v>
      </c>
      <c r="AX165">
        <v>133.757560483871</v>
      </c>
      <c r="AY165">
        <v>145.02268145161301</v>
      </c>
      <c r="AZ165">
        <v>155.771169354839</v>
      </c>
      <c r="BA165">
        <v>167.64532930107501</v>
      </c>
      <c r="BB165">
        <v>203.30561155914</v>
      </c>
    </row>
    <row r="166" spans="1:54">
      <c r="A166" t="s">
        <v>389</v>
      </c>
      <c r="B166">
        <v>24.281130870920801</v>
      </c>
      <c r="C166">
        <v>24.2373258359302</v>
      </c>
      <c r="D166">
        <v>24.263608856985901</v>
      </c>
      <c r="E166">
        <v>25.017055458115301</v>
      </c>
      <c r="F166">
        <v>24.916303877649899</v>
      </c>
      <c r="G166">
        <v>24.890020856637999</v>
      </c>
      <c r="H166">
        <v>25.130948548911299</v>
      </c>
      <c r="I166">
        <v>26.280830716221899</v>
      </c>
      <c r="J166">
        <v>26.239215933044399</v>
      </c>
      <c r="K166">
        <v>26.1318935973589</v>
      </c>
      <c r="L166">
        <v>26.6137489818835</v>
      </c>
      <c r="M166">
        <v>27.0430383243188</v>
      </c>
      <c r="N166">
        <v>27.916948771464199</v>
      </c>
      <c r="O166">
        <v>30.865027623342399</v>
      </c>
      <c r="P166">
        <v>36.213622390416603</v>
      </c>
      <c r="Q166">
        <v>37.838789186900399</v>
      </c>
      <c r="R166">
        <v>38.835353731940998</v>
      </c>
      <c r="S166">
        <v>40.694877465434097</v>
      </c>
      <c r="T166">
        <v>42.672674793261599</v>
      </c>
      <c r="U166">
        <v>44.232134037456603</v>
      </c>
      <c r="V166">
        <v>47.184593392851397</v>
      </c>
      <c r="W166">
        <v>51.761498951958004</v>
      </c>
      <c r="X166">
        <v>54.773448829887201</v>
      </c>
      <c r="Y166">
        <v>56.802386345858203</v>
      </c>
      <c r="Z166">
        <v>59.016130185912097</v>
      </c>
      <c r="AA166">
        <v>59.2205967572026</v>
      </c>
      <c r="AB166">
        <v>59.657054246283302</v>
      </c>
      <c r="AC166">
        <v>59.8300644221355</v>
      </c>
      <c r="AD166">
        <v>61.359631657953997</v>
      </c>
      <c r="AE166">
        <v>63.085801366242301</v>
      </c>
      <c r="AF166">
        <v>64.737262134992093</v>
      </c>
      <c r="AG166">
        <v>67.5587278097086</v>
      </c>
      <c r="AH166">
        <v>70.779406600924503</v>
      </c>
      <c r="AI166">
        <v>73.282580736810999</v>
      </c>
      <c r="AJ166">
        <v>76.0123352901701</v>
      </c>
      <c r="AK166">
        <v>78.635198001465895</v>
      </c>
      <c r="AL166">
        <v>81.378433639126399</v>
      </c>
      <c r="AM166">
        <v>83.545146313675303</v>
      </c>
      <c r="AN166">
        <v>87.948261251720197</v>
      </c>
      <c r="AO166">
        <v>90.362055196173799</v>
      </c>
      <c r="AP166">
        <v>91.7488780162289</v>
      </c>
      <c r="AQ166">
        <v>93.048762111799903</v>
      </c>
      <c r="AR166">
        <v>94.730965059010302</v>
      </c>
      <c r="AS166">
        <v>95.671469434040901</v>
      </c>
      <c r="AT166">
        <v>97.1242810702676</v>
      </c>
      <c r="AU166">
        <v>100</v>
      </c>
      <c r="AV166">
        <v>103.609235642244</v>
      </c>
      <c r="AW166">
        <v>105.70976077352699</v>
      </c>
      <c r="AX166">
        <v>111.46119863299199</v>
      </c>
      <c r="AY166">
        <v>112.11136117362599</v>
      </c>
      <c r="AZ166">
        <v>114.028507126782</v>
      </c>
      <c r="BA166">
        <v>117.677419354839</v>
      </c>
      <c r="BB166">
        <v>119.625406351588</v>
      </c>
    </row>
    <row r="167" spans="1:54">
      <c r="A167" t="s">
        <v>47</v>
      </c>
    </row>
    <row r="168" spans="1:54">
      <c r="A168" t="s">
        <v>420</v>
      </c>
      <c r="AR168">
        <v>87.628026860204898</v>
      </c>
      <c r="AS168">
        <v>93.895407990232698</v>
      </c>
      <c r="AT168">
        <v>97.788781116462005</v>
      </c>
      <c r="AU168">
        <v>100</v>
      </c>
      <c r="AV168">
        <v>105.05324560808501</v>
      </c>
      <c r="AW168">
        <v>112.12100657939401</v>
      </c>
      <c r="AX168">
        <v>123.726514277962</v>
      </c>
      <c r="AY168">
        <v>134.59268805534799</v>
      </c>
      <c r="AZ168">
        <v>140.60910262497501</v>
      </c>
      <c r="BA168">
        <v>147.70399511632701</v>
      </c>
      <c r="BB168">
        <v>157.362816251781</v>
      </c>
    </row>
    <row r="169" spans="1:54">
      <c r="A169" t="s">
        <v>425</v>
      </c>
    </row>
    <row r="170" spans="1:54">
      <c r="A170" t="s">
        <v>431</v>
      </c>
      <c r="E170">
        <v>13.1789966201551</v>
      </c>
      <c r="F170">
        <v>13.3113158633307</v>
      </c>
      <c r="G170">
        <v>13.893520533435501</v>
      </c>
      <c r="H170">
        <v>15.362264132552101</v>
      </c>
      <c r="I170">
        <v>15.428423754139899</v>
      </c>
      <c r="J170">
        <v>14.977435667093401</v>
      </c>
      <c r="K170">
        <v>16.5718825473039</v>
      </c>
      <c r="L170">
        <v>16.757129487749701</v>
      </c>
      <c r="M170">
        <v>17.4595241369402</v>
      </c>
      <c r="N170">
        <v>19.1620317324879</v>
      </c>
      <c r="O170">
        <v>21.420280149318099</v>
      </c>
      <c r="P170">
        <v>22.148035986772602</v>
      </c>
      <c r="Q170">
        <v>24.1670071055931</v>
      </c>
      <c r="R170">
        <v>29.853426581041401</v>
      </c>
      <c r="S170">
        <v>36.794673545960201</v>
      </c>
      <c r="T170">
        <v>40.5084336377437</v>
      </c>
      <c r="U170">
        <v>43.452536798422301</v>
      </c>
      <c r="V170">
        <v>47.930440519533697</v>
      </c>
      <c r="W170">
        <v>58.912937703073503</v>
      </c>
      <c r="X170">
        <v>65.771485141062598</v>
      </c>
      <c r="Y170">
        <v>64.134034506753906</v>
      </c>
      <c r="Z170">
        <v>69.498477157075499</v>
      </c>
      <c r="AA170">
        <v>68.856728827817307</v>
      </c>
      <c r="AB170">
        <v>66.648100127133901</v>
      </c>
      <c r="AC170">
        <v>62.174607047483697</v>
      </c>
      <c r="AD170">
        <v>61.307916004683698</v>
      </c>
      <c r="AE170">
        <v>59.564609975845499</v>
      </c>
      <c r="AF170">
        <v>59.102595285090899</v>
      </c>
      <c r="AG170">
        <v>54.494577641501401</v>
      </c>
      <c r="AH170">
        <v>52.055608568702098</v>
      </c>
      <c r="AI170">
        <v>51.423114723330599</v>
      </c>
      <c r="AJ170">
        <v>69.9565494873451</v>
      </c>
      <c r="AK170">
        <v>77.346261752692101</v>
      </c>
      <c r="AL170">
        <v>81.436995328152406</v>
      </c>
      <c r="AM170">
        <v>83.825910931174107</v>
      </c>
      <c r="AN170">
        <v>87.638326585694699</v>
      </c>
      <c r="AO170">
        <v>85.620782726046201</v>
      </c>
      <c r="AP170">
        <v>88.103913630229201</v>
      </c>
      <c r="AQ170">
        <v>91.632928475034007</v>
      </c>
      <c r="AR170">
        <v>94.041835357625104</v>
      </c>
      <c r="AS170">
        <v>92.523616734143104</v>
      </c>
      <c r="AT170">
        <v>92.766531713900093</v>
      </c>
      <c r="AU170">
        <v>100</v>
      </c>
      <c r="AV170">
        <v>100.04048582996001</v>
      </c>
      <c r="AW170">
        <v>100.094466936572</v>
      </c>
      <c r="AX170">
        <v>111.410256410256</v>
      </c>
      <c r="AY170">
        <v>112.0596741377</v>
      </c>
      <c r="AZ170">
        <v>112.960715811966</v>
      </c>
      <c r="BA170">
        <v>116.284455128205</v>
      </c>
      <c r="BB170">
        <v>116.813653846154</v>
      </c>
    </row>
    <row r="171" spans="1:54">
      <c r="A171" t="s">
        <v>433</v>
      </c>
      <c r="B171">
        <v>0.107328504313324</v>
      </c>
      <c r="C171">
        <v>0.11406781912404</v>
      </c>
      <c r="D171">
        <v>0.12007421110446</v>
      </c>
      <c r="E171">
        <v>0.116838624948169</v>
      </c>
      <c r="F171">
        <v>0.11783969027829801</v>
      </c>
      <c r="G171">
        <v>0.122675193345992</v>
      </c>
      <c r="H171">
        <v>0.13456284414013001</v>
      </c>
      <c r="I171">
        <v>0.12954857940671499</v>
      </c>
      <c r="J171">
        <v>0.12893185165856499</v>
      </c>
      <c r="K171">
        <v>0.14202614369882199</v>
      </c>
      <c r="L171">
        <v>0.16156479380157099</v>
      </c>
      <c r="M171">
        <v>0.18741373071617901</v>
      </c>
      <c r="N171">
        <v>0.19389384111152899</v>
      </c>
      <c r="O171">
        <v>0.204369274743645</v>
      </c>
      <c r="P171">
        <v>0.23027184015852301</v>
      </c>
      <c r="Q171">
        <v>0.308481801602907</v>
      </c>
      <c r="R171">
        <v>0.38344287939241301</v>
      </c>
      <c r="S171">
        <v>0.441296104739554</v>
      </c>
      <c r="T171">
        <v>0.53709816056586501</v>
      </c>
      <c r="U171">
        <v>0.599990908339611</v>
      </c>
      <c r="V171">
        <v>0.65982357363550304</v>
      </c>
      <c r="W171">
        <v>0.79715148554917603</v>
      </c>
      <c r="X171">
        <v>0.85851419208359403</v>
      </c>
      <c r="Y171">
        <v>1.05779535276377</v>
      </c>
      <c r="Z171">
        <v>1.2463001257016799</v>
      </c>
      <c r="AA171">
        <v>1.3389668376342401</v>
      </c>
      <c r="AB171">
        <v>1.4155175996654901</v>
      </c>
      <c r="AC171">
        <v>1.5753341028535299</v>
      </c>
      <c r="AD171">
        <v>2.4340680166923501</v>
      </c>
      <c r="AE171">
        <v>3.6624615313925601</v>
      </c>
      <c r="AF171">
        <v>3.9321798596020798</v>
      </c>
      <c r="AG171">
        <v>4.4436374363312998</v>
      </c>
      <c r="AH171">
        <v>6.4250039436429498</v>
      </c>
      <c r="AI171">
        <v>10.0978736926801</v>
      </c>
      <c r="AJ171">
        <v>15.856863623387399</v>
      </c>
      <c r="AK171">
        <v>27.406289892073801</v>
      </c>
      <c r="AL171">
        <v>35.4276430312174</v>
      </c>
      <c r="AM171">
        <v>38.449576418707203</v>
      </c>
      <c r="AN171">
        <v>42.2931414645468</v>
      </c>
      <c r="AO171">
        <v>45.092259487060502</v>
      </c>
      <c r="AP171">
        <v>48.218637576882898</v>
      </c>
      <c r="AQ171">
        <v>57.319252640130003</v>
      </c>
      <c r="AR171">
        <v>64.700011604966903</v>
      </c>
      <c r="AS171">
        <v>73.778577231054697</v>
      </c>
      <c r="AT171">
        <v>84.843913194847403</v>
      </c>
      <c r="AU171">
        <v>100</v>
      </c>
      <c r="AV171">
        <v>108.23952651734901</v>
      </c>
      <c r="AW171">
        <v>114.06521991412301</v>
      </c>
      <c r="AX171">
        <v>127.27167227573401</v>
      </c>
      <c r="AY171">
        <v>141.95586132293101</v>
      </c>
      <c r="AZ171">
        <v>161.432492026451</v>
      </c>
      <c r="BA171">
        <v>178.93305366683799</v>
      </c>
      <c r="BB171">
        <v>200.79331767776301</v>
      </c>
    </row>
    <row r="172" spans="1:54">
      <c r="A172" t="s">
        <v>429</v>
      </c>
      <c r="AO172">
        <v>67.848359055045293</v>
      </c>
      <c r="AP172">
        <v>72.645179366689305</v>
      </c>
      <c r="AQ172">
        <v>76.993750214881999</v>
      </c>
      <c r="AR172">
        <v>79.881150323518597</v>
      </c>
      <c r="AS172">
        <v>84.116758638612595</v>
      </c>
      <c r="AT172">
        <v>91.241625275344802</v>
      </c>
      <c r="AU172">
        <v>100</v>
      </c>
      <c r="AV172">
        <v>109.140199667777</v>
      </c>
      <c r="AW172">
        <v>121.28415846495</v>
      </c>
      <c r="AX172">
        <v>145.33020208519699</v>
      </c>
      <c r="AY172">
        <v>150.68852896861</v>
      </c>
      <c r="AZ172">
        <v>158.90837042091201</v>
      </c>
      <c r="BA172">
        <v>171.7524138288</v>
      </c>
      <c r="BB172">
        <v>184.107618786019</v>
      </c>
    </row>
    <row r="173" spans="1:54">
      <c r="A173" t="s">
        <v>49</v>
      </c>
      <c r="B173">
        <v>17.773720124121098</v>
      </c>
      <c r="C173">
        <v>18.006136285413898</v>
      </c>
      <c r="D173">
        <v>18.417763432835901</v>
      </c>
      <c r="E173">
        <v>19.033503215003599</v>
      </c>
      <c r="F173">
        <v>20.1357114441678</v>
      </c>
      <c r="G173">
        <v>21.302555340985698</v>
      </c>
      <c r="H173">
        <v>22.537436782945601</v>
      </c>
      <c r="I173">
        <v>23.323270427662099</v>
      </c>
      <c r="J173">
        <v>24.180543494907099</v>
      </c>
      <c r="K173">
        <v>25.976734682961801</v>
      </c>
      <c r="L173">
        <v>26.932662190363299</v>
      </c>
      <c r="M173">
        <v>28.946573522641199</v>
      </c>
      <c r="N173">
        <v>31.202018139520099</v>
      </c>
      <c r="O173">
        <v>33.7023979185904</v>
      </c>
      <c r="P173">
        <v>36.940985060771098</v>
      </c>
      <c r="Q173">
        <v>40.713666931418601</v>
      </c>
      <c r="R173">
        <v>44.4013018705704</v>
      </c>
      <c r="S173">
        <v>47.275888147139398</v>
      </c>
      <c r="T173">
        <v>49.204752548057897</v>
      </c>
      <c r="U173">
        <v>51.276495793488699</v>
      </c>
      <c r="V173">
        <v>54.630746762281603</v>
      </c>
      <c r="W173">
        <v>58.311577947068898</v>
      </c>
      <c r="X173">
        <v>61.744080857159403</v>
      </c>
      <c r="Y173">
        <v>63.451227529699999</v>
      </c>
      <c r="Z173">
        <v>65.549879839219997</v>
      </c>
      <c r="AA173">
        <v>67.011197391168295</v>
      </c>
      <c r="AB173">
        <v>67.138664342955707</v>
      </c>
      <c r="AC173">
        <v>66.669045906382493</v>
      </c>
      <c r="AD173">
        <v>67.161027125649696</v>
      </c>
      <c r="AE173">
        <v>67.887817563203598</v>
      </c>
      <c r="AF173">
        <v>69.553844873903898</v>
      </c>
      <c r="AG173">
        <v>71.733198679952693</v>
      </c>
      <c r="AH173">
        <v>74.016883253312997</v>
      </c>
      <c r="AI173">
        <v>75.929613987345405</v>
      </c>
      <c r="AJ173">
        <v>78.056802409738694</v>
      </c>
      <c r="AK173">
        <v>79.558006228266905</v>
      </c>
      <c r="AL173">
        <v>81.162426020537197</v>
      </c>
      <c r="AM173">
        <v>82.928659348812104</v>
      </c>
      <c r="AN173">
        <v>84.575176623332794</v>
      </c>
      <c r="AO173">
        <v>86.429932385721699</v>
      </c>
      <c r="AP173">
        <v>88.432225538300699</v>
      </c>
      <c r="AQ173">
        <v>92.113072655841705</v>
      </c>
      <c r="AR173">
        <v>95.140539902541093</v>
      </c>
      <c r="AS173">
        <v>97.150420692329703</v>
      </c>
      <c r="AT173">
        <v>98.353482725479296</v>
      </c>
      <c r="AU173">
        <v>100</v>
      </c>
      <c r="AV173">
        <v>101.167653059504</v>
      </c>
      <c r="AW173">
        <v>102.800681201207</v>
      </c>
      <c r="AX173">
        <v>105.35687187009999</v>
      </c>
      <c r="AY173">
        <v>106.61051815131501</v>
      </c>
      <c r="AZ173">
        <v>107.970391353466</v>
      </c>
      <c r="BA173">
        <v>110.51224981873899</v>
      </c>
      <c r="BB173">
        <v>113.215977877822</v>
      </c>
    </row>
    <row r="174" spans="1:54">
      <c r="A174" t="s">
        <v>121</v>
      </c>
    </row>
    <row r="175" spans="1:54">
      <c r="A175" t="s">
        <v>50</v>
      </c>
      <c r="B175">
        <v>10.059055065336601</v>
      </c>
      <c r="C175">
        <v>10.3056133901453</v>
      </c>
      <c r="D175">
        <v>10.8485662971935</v>
      </c>
      <c r="E175">
        <v>11.129223113801601</v>
      </c>
      <c r="F175">
        <v>11.761356691625201</v>
      </c>
      <c r="G175">
        <v>12.262342224268099</v>
      </c>
      <c r="H175">
        <v>12.661032281434</v>
      </c>
      <c r="I175">
        <v>13.22234591486</v>
      </c>
      <c r="J175">
        <v>13.681364073045099</v>
      </c>
      <c r="K175">
        <v>14.101037817570999</v>
      </c>
      <c r="L175">
        <v>15.590879610798</v>
      </c>
      <c r="M175">
        <v>16.566621066995101</v>
      </c>
      <c r="N175">
        <v>17.762691238964798</v>
      </c>
      <c r="O175">
        <v>19.084663534439098</v>
      </c>
      <c r="P175">
        <v>20.881391753520202</v>
      </c>
      <c r="Q175">
        <v>23.3259913157417</v>
      </c>
      <c r="R175">
        <v>25.466327413065098</v>
      </c>
      <c r="S175">
        <v>27.769287086465201</v>
      </c>
      <c r="T175">
        <v>30.032902346232301</v>
      </c>
      <c r="U175">
        <v>31.462416038728598</v>
      </c>
      <c r="V175">
        <v>34.890625939674401</v>
      </c>
      <c r="W175">
        <v>39.6486770188056</v>
      </c>
      <c r="X175">
        <v>44.157546812145597</v>
      </c>
      <c r="Y175">
        <v>47.871659451716802</v>
      </c>
      <c r="Z175">
        <v>50.877572647101999</v>
      </c>
      <c r="AA175">
        <v>53.760206680253198</v>
      </c>
      <c r="AB175">
        <v>57.6238280915139</v>
      </c>
      <c r="AC175">
        <v>62.652044143743503</v>
      </c>
      <c r="AD175">
        <v>66.848781589527206</v>
      </c>
      <c r="AE175">
        <v>69.894039198623901</v>
      </c>
      <c r="AF175">
        <v>72.768804348985995</v>
      </c>
      <c r="AG175">
        <v>75.257994246516404</v>
      </c>
      <c r="AH175">
        <v>77.020623973745501</v>
      </c>
      <c r="AI175">
        <v>78.770138896456501</v>
      </c>
      <c r="AJ175">
        <v>79.871782475974697</v>
      </c>
      <c r="AK175">
        <v>81.833757231878806</v>
      </c>
      <c r="AL175">
        <v>82.863793978728395</v>
      </c>
      <c r="AM175">
        <v>85.0022940034453</v>
      </c>
      <c r="AN175">
        <v>86.919678423987804</v>
      </c>
      <c r="AO175">
        <v>88.947635257478098</v>
      </c>
      <c r="AP175">
        <v>91.692619685666699</v>
      </c>
      <c r="AQ175">
        <v>94.459332222785505</v>
      </c>
      <c r="AR175">
        <v>95.676106322879704</v>
      </c>
      <c r="AS175">
        <v>98.044470196277302</v>
      </c>
      <c r="AT175">
        <v>98.500760483812599</v>
      </c>
      <c r="AU175">
        <v>100</v>
      </c>
      <c r="AV175">
        <v>102.332150358514</v>
      </c>
      <c r="AW175">
        <v>103.078148765119</v>
      </c>
      <c r="AX175">
        <v>106.960237560658</v>
      </c>
      <c r="AY175">
        <v>109.277902513218</v>
      </c>
      <c r="AZ175">
        <v>111.89976099080199</v>
      </c>
      <c r="BA175">
        <v>113.355544289129</v>
      </c>
      <c r="BB175">
        <v>114.159484319548</v>
      </c>
    </row>
    <row r="176" spans="1:54">
      <c r="A176" t="s">
        <v>422</v>
      </c>
      <c r="F176">
        <v>4.3344242575114702</v>
      </c>
      <c r="G176">
        <v>4.7016310167490998</v>
      </c>
      <c r="H176">
        <v>5.3781473255537202</v>
      </c>
      <c r="I176">
        <v>5.2271111263675598</v>
      </c>
      <c r="J176">
        <v>5.28878424103954</v>
      </c>
      <c r="K176">
        <v>5.5033815073527501</v>
      </c>
      <c r="L176">
        <v>6.34194707152069</v>
      </c>
      <c r="M176">
        <v>6.2151395959645503</v>
      </c>
      <c r="N176">
        <v>6.73652914185854</v>
      </c>
      <c r="O176">
        <v>7.5064990989112497</v>
      </c>
      <c r="P176">
        <v>8.9932616845167495</v>
      </c>
      <c r="Q176">
        <v>9.6754891861182308</v>
      </c>
      <c r="R176">
        <v>9.3742683994071196</v>
      </c>
      <c r="S176">
        <v>10.3022134333849</v>
      </c>
      <c r="T176">
        <v>11.059023433057</v>
      </c>
      <c r="U176">
        <v>11.4533278026573</v>
      </c>
      <c r="V176">
        <v>13.1351920418261</v>
      </c>
      <c r="W176">
        <v>14.5990903758148</v>
      </c>
      <c r="X176">
        <v>16.306971765498101</v>
      </c>
      <c r="Y176">
        <v>18.325324484270201</v>
      </c>
      <c r="Z176">
        <v>18.846823811794799</v>
      </c>
      <c r="AA176">
        <v>20.3644909234308</v>
      </c>
      <c r="AB176">
        <v>24.233530280136499</v>
      </c>
      <c r="AC176">
        <v>26.838714282131999</v>
      </c>
      <c r="AD176">
        <v>29.249636893805398</v>
      </c>
      <c r="AE176">
        <v>31.837319192066101</v>
      </c>
      <c r="AF176">
        <v>34.4606189007757</v>
      </c>
      <c r="AG176">
        <v>39.821813464856298</v>
      </c>
      <c r="AH176">
        <v>46.651064772653903</v>
      </c>
      <c r="AI176">
        <v>50.152411078080199</v>
      </c>
      <c r="AJ176">
        <v>54.339779680412498</v>
      </c>
      <c r="AK176">
        <v>58.482084515611497</v>
      </c>
      <c r="AL176">
        <v>63.874405599258203</v>
      </c>
      <c r="AM176">
        <v>66.435761985447996</v>
      </c>
      <c r="AN176">
        <v>73.906109837535894</v>
      </c>
      <c r="AO176">
        <v>79.412937306887301</v>
      </c>
      <c r="AP176">
        <v>81.381441243895196</v>
      </c>
      <c r="AQ176">
        <v>83.569221568822897</v>
      </c>
      <c r="AR176">
        <v>86.100867138443107</v>
      </c>
      <c r="AS176">
        <v>91.014651649556498</v>
      </c>
      <c r="AT176">
        <v>93.601116316156705</v>
      </c>
      <c r="AU176">
        <v>100</v>
      </c>
      <c r="AV176">
        <v>107.55506827469399</v>
      </c>
      <c r="AW176">
        <v>114.113425695206</v>
      </c>
      <c r="AX176">
        <v>126.56234426392901</v>
      </c>
      <c r="AY176">
        <v>141.25383164723101</v>
      </c>
      <c r="AZ176">
        <v>155.351304940689</v>
      </c>
      <c r="BA176">
        <v>170.185195369665</v>
      </c>
      <c r="BB176">
        <v>186.274811338154</v>
      </c>
    </row>
    <row r="177" spans="1:54">
      <c r="A177" t="s">
        <v>427</v>
      </c>
      <c r="B177">
        <v>5.7434339617784103</v>
      </c>
      <c r="C177">
        <v>5.8485550492652001</v>
      </c>
      <c r="D177">
        <v>6.0062366804953902</v>
      </c>
      <c r="E177">
        <v>6.12091423048098</v>
      </c>
      <c r="F177">
        <v>6.3311564054545704</v>
      </c>
      <c r="G177">
        <v>6.5461768116775501</v>
      </c>
      <c r="H177">
        <v>6.7277495991547402</v>
      </c>
      <c r="I177">
        <v>7.1386774866031102</v>
      </c>
      <c r="J177">
        <v>7.4444842865646903</v>
      </c>
      <c r="K177">
        <v>7.8076298615190698</v>
      </c>
      <c r="L177">
        <v>8.3315622593112302</v>
      </c>
      <c r="M177">
        <v>9.1899656436039106</v>
      </c>
      <c r="N177">
        <v>9.8127288831887807</v>
      </c>
      <c r="O177">
        <v>10.6206379507584</v>
      </c>
      <c r="P177">
        <v>11.815670113205</v>
      </c>
      <c r="Q177">
        <v>13.5324768817904</v>
      </c>
      <c r="R177">
        <v>15.8047211343298</v>
      </c>
      <c r="S177">
        <v>18.1106282646846</v>
      </c>
      <c r="T177">
        <v>20.2650524448702</v>
      </c>
      <c r="U177">
        <v>23.042239864640599</v>
      </c>
      <c r="V177">
        <v>26.980796569042202</v>
      </c>
      <c r="W177">
        <v>31.121330540336299</v>
      </c>
      <c r="X177">
        <v>36.153930773738402</v>
      </c>
      <c r="Y177">
        <v>38.813298121155</v>
      </c>
      <c r="Z177">
        <v>41.220193884955997</v>
      </c>
      <c r="AA177">
        <v>47.570276660274303</v>
      </c>
      <c r="AB177">
        <v>53.858031050518498</v>
      </c>
      <c r="AC177">
        <v>62.335902138488201</v>
      </c>
      <c r="AD177">
        <v>66.309904210973997</v>
      </c>
      <c r="AE177">
        <v>70.101396558649299</v>
      </c>
      <c r="AF177">
        <v>74.377619035660004</v>
      </c>
      <c r="AG177">
        <v>76.310652142523395</v>
      </c>
      <c r="AH177">
        <v>77.085827855428107</v>
      </c>
      <c r="AI177">
        <v>78.076875285850406</v>
      </c>
      <c r="AJ177">
        <v>79.389927693079699</v>
      </c>
      <c r="AK177">
        <v>82.371135954030507</v>
      </c>
      <c r="AL177">
        <v>84.253786556018994</v>
      </c>
      <c r="AM177">
        <v>85.254073991251204</v>
      </c>
      <c r="AN177">
        <v>86.313323560721599</v>
      </c>
      <c r="AO177">
        <v>86.553309791304798</v>
      </c>
      <c r="AP177">
        <v>89.155919085042598</v>
      </c>
      <c r="AQ177">
        <v>91.393376915867194</v>
      </c>
      <c r="AR177">
        <v>93.825306347336806</v>
      </c>
      <c r="AS177">
        <v>94.879518274811801</v>
      </c>
      <c r="AT177">
        <v>97.052495581124205</v>
      </c>
      <c r="AU177">
        <v>100</v>
      </c>
      <c r="AV177">
        <v>103.365404493223</v>
      </c>
      <c r="AW177">
        <v>105.82151460627099</v>
      </c>
      <c r="AX177">
        <v>110.010929407399</v>
      </c>
      <c r="AY177">
        <v>112.33838207469201</v>
      </c>
      <c r="AZ177">
        <v>114.92444059390699</v>
      </c>
      <c r="BA177">
        <v>120.01897587676</v>
      </c>
      <c r="BB177">
        <v>121.07925986963799</v>
      </c>
    </row>
    <row r="178" spans="1:54">
      <c r="A178" t="s">
        <v>123</v>
      </c>
    </row>
    <row r="179" spans="1:54">
      <c r="A179" t="s">
        <v>144</v>
      </c>
    </row>
    <row r="180" spans="1:54">
      <c r="A180" t="s">
        <v>438</v>
      </c>
      <c r="AP180">
        <v>98.336474637384299</v>
      </c>
      <c r="AQ180">
        <v>97.533393427845596</v>
      </c>
      <c r="AR180">
        <v>97.254773416372998</v>
      </c>
      <c r="AS180">
        <v>97.435056953208203</v>
      </c>
      <c r="AT180">
        <v>98.172580512988603</v>
      </c>
      <c r="AU180">
        <v>100</v>
      </c>
      <c r="AV180">
        <v>103.204130131935</v>
      </c>
      <c r="AW180">
        <v>109.350159796771</v>
      </c>
      <c r="AX180">
        <v>122.571498811768</v>
      </c>
      <c r="AY180">
        <v>127.394902892731</v>
      </c>
      <c r="AZ180">
        <v>131.47586659018299</v>
      </c>
      <c r="BA180">
        <v>136.82700975170101</v>
      </c>
      <c r="BB180">
        <v>140.809636974515</v>
      </c>
    </row>
    <row r="181" spans="1:54">
      <c r="A181" t="s">
        <v>146</v>
      </c>
    </row>
    <row r="182" spans="1:54">
      <c r="A182" t="s">
        <v>440</v>
      </c>
      <c r="B182">
        <v>3.71480866872855</v>
      </c>
      <c r="C182">
        <v>3.7757471311420701</v>
      </c>
      <c r="D182">
        <v>3.7562468231697599</v>
      </c>
      <c r="E182">
        <v>3.8109561242266601</v>
      </c>
      <c r="F182">
        <v>3.97023834645278</v>
      </c>
      <c r="G182">
        <v>4.1913264476286498</v>
      </c>
      <c r="H182">
        <v>4.49425966319499</v>
      </c>
      <c r="I182">
        <v>4.80038164945777</v>
      </c>
      <c r="J182">
        <v>4.8085724133811496</v>
      </c>
      <c r="K182">
        <v>4.9618209812590397</v>
      </c>
      <c r="L182">
        <v>5.2272705099869698</v>
      </c>
      <c r="M182">
        <v>5.4745565507608998</v>
      </c>
      <c r="N182">
        <v>5.7583158268236501</v>
      </c>
      <c r="O182">
        <v>7.0867641265016097</v>
      </c>
      <c r="P182">
        <v>8.9763105155537009</v>
      </c>
      <c r="Q182">
        <v>10.8527641962032</v>
      </c>
      <c r="R182">
        <v>11.6296401911495</v>
      </c>
      <c r="S182">
        <v>12.8080678738802</v>
      </c>
      <c r="T182">
        <v>13.5943157972932</v>
      </c>
      <c r="U182">
        <v>14.718164270345101</v>
      </c>
      <c r="V182">
        <v>16.4752527067564</v>
      </c>
      <c r="W182">
        <v>18.432498492469598</v>
      </c>
      <c r="X182">
        <v>19.520666346649001</v>
      </c>
      <c r="Y182">
        <v>20.762577679017401</v>
      </c>
      <c r="Z182">
        <v>22.026430400976199</v>
      </c>
      <c r="AA182">
        <v>23.263179053440801</v>
      </c>
      <c r="AB182">
        <v>24.078882478211199</v>
      </c>
      <c r="AC182">
        <v>25.206067590499298</v>
      </c>
      <c r="AD182">
        <v>27.433763968907002</v>
      </c>
      <c r="AE182">
        <v>29.585741042061599</v>
      </c>
      <c r="AF182">
        <v>32.263881242059199</v>
      </c>
      <c r="AG182">
        <v>36.068202699919297</v>
      </c>
      <c r="AH182">
        <v>39.497943049217398</v>
      </c>
      <c r="AI182">
        <v>43.437335476157401</v>
      </c>
      <c r="AJ182">
        <v>48.809749567289899</v>
      </c>
      <c r="AK182">
        <v>54.834619329104399</v>
      </c>
      <c r="AL182">
        <v>60.5230577785386</v>
      </c>
      <c r="AM182">
        <v>67.407853910835797</v>
      </c>
      <c r="AN182">
        <v>71.606017852690499</v>
      </c>
      <c r="AO182">
        <v>74.572395371961704</v>
      </c>
      <c r="AP182">
        <v>77.828721697101301</v>
      </c>
      <c r="AQ182">
        <v>80.278973336132694</v>
      </c>
      <c r="AR182">
        <v>82.920428301490603</v>
      </c>
      <c r="AS182">
        <v>85.336841276506306</v>
      </c>
      <c r="AT182">
        <v>91.689848834767901</v>
      </c>
      <c r="AU182">
        <v>100</v>
      </c>
      <c r="AV182">
        <v>107.921084400588</v>
      </c>
      <c r="AW182">
        <v>116.121667016586</v>
      </c>
      <c r="AX182">
        <v>139.67824900272899</v>
      </c>
      <c r="AY182">
        <v>158.741208272097</v>
      </c>
      <c r="AZ182">
        <v>180.77629645181599</v>
      </c>
      <c r="BA182">
        <v>202.318990947716</v>
      </c>
      <c r="BB182">
        <v>221.91369327881699</v>
      </c>
    </row>
    <row r="183" spans="1:54">
      <c r="A183" t="s">
        <v>444</v>
      </c>
      <c r="B183">
        <v>31.617696357011202</v>
      </c>
      <c r="C183">
        <v>31.811769173606699</v>
      </c>
      <c r="D183">
        <v>32.062446561604702</v>
      </c>
      <c r="E183">
        <v>32.206691509895599</v>
      </c>
      <c r="F183">
        <v>32.984011508858302</v>
      </c>
      <c r="G183">
        <v>33.136270065387599</v>
      </c>
      <c r="H183">
        <v>33.2003789313748</v>
      </c>
      <c r="I183">
        <v>33.6571546009625</v>
      </c>
      <c r="J183">
        <v>34.202079961332799</v>
      </c>
      <c r="K183">
        <v>34.827141403926497</v>
      </c>
      <c r="L183">
        <v>35.900964907789501</v>
      </c>
      <c r="M183">
        <v>36.590135216290399</v>
      </c>
      <c r="N183">
        <v>38.569496451250799</v>
      </c>
      <c r="O183">
        <v>41.213987169836599</v>
      </c>
      <c r="P183">
        <v>47.918706062562499</v>
      </c>
      <c r="Q183">
        <v>50.736824959646697</v>
      </c>
      <c r="R183">
        <v>52.740929545256897</v>
      </c>
      <c r="S183">
        <v>55.159384868333099</v>
      </c>
      <c r="T183">
        <v>57.476366541532499</v>
      </c>
      <c r="U183">
        <v>62.068049200169497</v>
      </c>
      <c r="V183">
        <v>70.638344549814406</v>
      </c>
      <c r="W183">
        <v>75.796588420627202</v>
      </c>
      <c r="X183">
        <v>79.018376805564799</v>
      </c>
      <c r="Y183">
        <v>80.680007823120107</v>
      </c>
      <c r="Z183">
        <v>81.956884584435201</v>
      </c>
      <c r="AA183">
        <v>82.798270265058505</v>
      </c>
      <c r="AB183">
        <v>82.743305371605999</v>
      </c>
      <c r="AC183">
        <v>83.567778777284502</v>
      </c>
      <c r="AD183">
        <v>83.8679716582959</v>
      </c>
      <c r="AE183">
        <v>84.040628352155593</v>
      </c>
      <c r="AF183">
        <v>84.687308679538503</v>
      </c>
      <c r="AG183">
        <v>85.751202121362098</v>
      </c>
      <c r="AH183">
        <v>87.315751300514407</v>
      </c>
      <c r="AI183">
        <v>87.712103759233003</v>
      </c>
      <c r="AJ183">
        <v>88.824672064407693</v>
      </c>
      <c r="AK183">
        <v>89.707773156640101</v>
      </c>
      <c r="AL183">
        <v>90.834248565629693</v>
      </c>
      <c r="AM183">
        <v>92.037213045600495</v>
      </c>
      <c r="AN183">
        <v>92.551775886744196</v>
      </c>
      <c r="AO183">
        <v>93.706065503362893</v>
      </c>
      <c r="AP183">
        <v>95.110682988646104</v>
      </c>
      <c r="AQ183">
        <v>95.402732168754497</v>
      </c>
      <c r="AR183">
        <v>96.362322331968201</v>
      </c>
      <c r="AS183">
        <v>96.739741427768394</v>
      </c>
      <c r="AT183">
        <v>96.916405685377001</v>
      </c>
      <c r="AU183">
        <v>100</v>
      </c>
      <c r="AV183">
        <v>102.09588051071999</v>
      </c>
      <c r="AW183">
        <v>106.351883080382</v>
      </c>
      <c r="AX183">
        <v>115.66690757247299</v>
      </c>
      <c r="AY183">
        <v>118.453384726572</v>
      </c>
      <c r="AZ183">
        <v>122.58893439331899</v>
      </c>
      <c r="BA183">
        <v>129.79201798763299</v>
      </c>
      <c r="BB183">
        <v>137.187826226612</v>
      </c>
    </row>
    <row r="184" spans="1:54">
      <c r="A184" t="s">
        <v>450</v>
      </c>
      <c r="B184">
        <v>4.6797218708101302E-8</v>
      </c>
      <c r="C184">
        <v>4.9566073953707802E-8</v>
      </c>
      <c r="D184">
        <v>5.2857803152077198E-8</v>
      </c>
      <c r="E184">
        <v>5.6066347857480902E-8</v>
      </c>
      <c r="F184">
        <v>6.1556524354003901E-8</v>
      </c>
      <c r="G184">
        <v>7.1645614928307804E-8</v>
      </c>
      <c r="H184">
        <v>7.7979519847813001E-8</v>
      </c>
      <c r="I184">
        <v>8.5608726148413799E-8</v>
      </c>
      <c r="J184">
        <v>1.0194853714997E-7</v>
      </c>
      <c r="K184">
        <v>1.0830620906729599E-7</v>
      </c>
      <c r="L184">
        <v>1.13748851568059E-7</v>
      </c>
      <c r="M184">
        <v>1.2147312585982301E-7</v>
      </c>
      <c r="N184">
        <v>1.3024314805533001E-7</v>
      </c>
      <c r="O184">
        <v>1.4260198692208001E-7</v>
      </c>
      <c r="P184">
        <v>1.66689839212864E-7</v>
      </c>
      <c r="Q184">
        <v>2.0605987110243301E-7</v>
      </c>
      <c r="R184">
        <v>2.7505546577542498E-7</v>
      </c>
      <c r="S184">
        <v>3.7972532417642998E-7</v>
      </c>
      <c r="T184">
        <v>5.9939180153190095E-7</v>
      </c>
      <c r="U184">
        <v>9.9915270487203594E-7</v>
      </c>
      <c r="V184">
        <v>1.5901022840098599E-6</v>
      </c>
      <c r="W184">
        <v>2.7895684134278698E-6</v>
      </c>
      <c r="X184">
        <v>4.5873938870619502E-6</v>
      </c>
      <c r="Y184">
        <v>9.6863113320773501E-6</v>
      </c>
      <c r="Z184">
        <v>2.03614516513786E-5</v>
      </c>
      <c r="AA184">
        <v>5.3631962910164E-5</v>
      </c>
      <c r="AB184">
        <v>9.54225384309433E-5</v>
      </c>
      <c r="AC184">
        <v>1.77316361583398E-4</v>
      </c>
      <c r="AD184">
        <v>1.36005076609003E-3</v>
      </c>
      <c r="AE184">
        <v>4.75838106792612E-2</v>
      </c>
      <c r="AF184">
        <v>3.60764445911339</v>
      </c>
      <c r="AG184">
        <v>18.382036823650601</v>
      </c>
      <c r="AH184">
        <v>31.898034947433398</v>
      </c>
      <c r="AI184">
        <v>47.3940960017203</v>
      </c>
      <c r="AJ184">
        <v>58.643987572037297</v>
      </c>
      <c r="AK184">
        <v>65.170302759108694</v>
      </c>
      <c r="AL184">
        <v>72.689614760866405</v>
      </c>
      <c r="AM184">
        <v>78.913437315905895</v>
      </c>
      <c r="AN184">
        <v>84.632942591045193</v>
      </c>
      <c r="AO184">
        <v>87.569417915576494</v>
      </c>
      <c r="AP184">
        <v>90.859697223292798</v>
      </c>
      <c r="AQ184">
        <v>92.656083193167902</v>
      </c>
      <c r="AR184">
        <v>92.835034523013803</v>
      </c>
      <c r="AS184">
        <v>94.932528436365104</v>
      </c>
      <c r="AT184">
        <v>98.409406849304801</v>
      </c>
      <c r="AU184">
        <v>100</v>
      </c>
      <c r="AV184">
        <v>102.002258012488</v>
      </c>
      <c r="AW184">
        <v>103.817884380544</v>
      </c>
      <c r="AX184">
        <v>109.82465841800899</v>
      </c>
      <c r="AY184">
        <v>113.04936467274599</v>
      </c>
      <c r="AZ184">
        <v>114.77712139819</v>
      </c>
      <c r="BA184">
        <v>118.64589664108701</v>
      </c>
      <c r="BB184">
        <v>122.980900159234</v>
      </c>
    </row>
    <row r="185" spans="1:54">
      <c r="A185" t="s">
        <v>452</v>
      </c>
      <c r="B185">
        <v>1.5662565789331</v>
      </c>
      <c r="C185">
        <v>1.59124828584214</v>
      </c>
      <c r="D185">
        <v>1.68348741462699</v>
      </c>
      <c r="E185">
        <v>1.7781928302760599</v>
      </c>
      <c r="F185">
        <v>1.9237037553635099</v>
      </c>
      <c r="G185">
        <v>1.9730294926840299</v>
      </c>
      <c r="H185">
        <v>2.0795730852826599</v>
      </c>
      <c r="I185">
        <v>2.2096286126707998</v>
      </c>
      <c r="J185">
        <v>2.2617494751043101</v>
      </c>
      <c r="K185">
        <v>2.3059782195670602</v>
      </c>
      <c r="L185">
        <v>2.6376115934648499</v>
      </c>
      <c r="M185">
        <v>3.2021486639756902</v>
      </c>
      <c r="N185">
        <v>3.46485403342133</v>
      </c>
      <c r="O185">
        <v>4.0393279500577703</v>
      </c>
      <c r="P185">
        <v>5.41930745575094</v>
      </c>
      <c r="Q185">
        <v>5.7857286566325596</v>
      </c>
      <c r="R185">
        <v>6.3179709772352002</v>
      </c>
      <c r="S185">
        <v>6.9433712302653596</v>
      </c>
      <c r="T185">
        <v>7.4526345942025296</v>
      </c>
      <c r="U185">
        <v>8.7593298596758995</v>
      </c>
      <c r="V185">
        <v>10.353572609977199</v>
      </c>
      <c r="W185">
        <v>11.708088947448701</v>
      </c>
      <c r="X185">
        <v>12.904857852694899</v>
      </c>
      <c r="Y185">
        <v>14.1991320605671</v>
      </c>
      <c r="Z185">
        <v>21.346829689265299</v>
      </c>
      <c r="AA185">
        <v>26.278610631991299</v>
      </c>
      <c r="AB185">
        <v>26.476105448768699</v>
      </c>
      <c r="AC185">
        <v>27.479726907473299</v>
      </c>
      <c r="AD185">
        <v>29.887548934283501</v>
      </c>
      <c r="AE185">
        <v>33.051192319522499</v>
      </c>
      <c r="AF185">
        <v>37.2420571729958</v>
      </c>
      <c r="AG185">
        <v>44.128970130098402</v>
      </c>
      <c r="AH185">
        <v>47.921628709563997</v>
      </c>
      <c r="AI185">
        <v>51.2193915963432</v>
      </c>
      <c r="AJ185">
        <v>55.502320675105501</v>
      </c>
      <c r="AK185">
        <v>59.2240506329114</v>
      </c>
      <c r="AL185">
        <v>63.673945147679298</v>
      </c>
      <c r="AM185">
        <v>67.233860759493695</v>
      </c>
      <c r="AN185">
        <v>73.463713080168802</v>
      </c>
      <c r="AO185">
        <v>77.832700421940899</v>
      </c>
      <c r="AP185">
        <v>80.907172995780599</v>
      </c>
      <c r="AQ185">
        <v>85.232067510548504</v>
      </c>
      <c r="AR185">
        <v>87.552742616033797</v>
      </c>
      <c r="AS185">
        <v>89.556962025316494</v>
      </c>
      <c r="AT185">
        <v>93.881856540084399</v>
      </c>
      <c r="AU185">
        <v>100</v>
      </c>
      <c r="AV185">
        <v>105.48523206751101</v>
      </c>
      <c r="AW185">
        <v>108.544303797468</v>
      </c>
      <c r="AX185">
        <v>117.51054852320701</v>
      </c>
      <c r="AY185">
        <v>122.362869198312</v>
      </c>
      <c r="AZ185">
        <v>127.10970464135001</v>
      </c>
      <c r="BA185">
        <v>133.01687763713099</v>
      </c>
      <c r="BB185">
        <v>137.236286919831</v>
      </c>
    </row>
    <row r="186" spans="1:54">
      <c r="A186" t="s">
        <v>442</v>
      </c>
    </row>
    <row r="187" spans="1:54">
      <c r="A187" t="s">
        <v>446</v>
      </c>
      <c r="M187">
        <v>7.1390836272179001</v>
      </c>
      <c r="N187">
        <v>7.5727829575367798</v>
      </c>
      <c r="O187">
        <v>8.2045918585649904</v>
      </c>
      <c r="P187">
        <v>10.1053728742808</v>
      </c>
      <c r="Q187">
        <v>11.165526792943201</v>
      </c>
      <c r="R187">
        <v>12.020432057286801</v>
      </c>
      <c r="S187">
        <v>12.564787183917099</v>
      </c>
      <c r="T187">
        <v>13.293544840458599</v>
      </c>
      <c r="U187">
        <v>14.0599968586776</v>
      </c>
      <c r="V187">
        <v>15.7562431285064</v>
      </c>
      <c r="W187">
        <v>17.0252866342076</v>
      </c>
      <c r="X187">
        <v>17.9676456730014</v>
      </c>
      <c r="Y187">
        <v>19.387466624658401</v>
      </c>
      <c r="Z187">
        <v>20.826134757342501</v>
      </c>
      <c r="AA187">
        <v>21.598869169153399</v>
      </c>
      <c r="AB187">
        <v>22.776817967645702</v>
      </c>
      <c r="AC187">
        <v>23.536987592272698</v>
      </c>
      <c r="AD187">
        <v>24.818595885032199</v>
      </c>
      <c r="AE187">
        <v>25.930579550808901</v>
      </c>
      <c r="AF187">
        <v>27.733626511701001</v>
      </c>
      <c r="AG187">
        <v>29.665462541228202</v>
      </c>
      <c r="AH187">
        <v>30.9439296371918</v>
      </c>
      <c r="AI187">
        <v>32.483116067221601</v>
      </c>
      <c r="AJ187">
        <v>33.409769122035499</v>
      </c>
      <c r="AK187">
        <v>39.183288833045403</v>
      </c>
      <c r="AL187">
        <v>43.738024187215302</v>
      </c>
      <c r="AM187">
        <v>45.4719648185959</v>
      </c>
      <c r="AN187">
        <v>51.644416522695103</v>
      </c>
      <c r="AO187">
        <v>59.356054656824199</v>
      </c>
      <c r="AP187">
        <v>68.613161614575205</v>
      </c>
      <c r="AQ187">
        <v>74.992932307209003</v>
      </c>
      <c r="AR187">
        <v>83.841683681482607</v>
      </c>
      <c r="AS187">
        <v>96.174022302497207</v>
      </c>
      <c r="AT187">
        <v>98.196953039107896</v>
      </c>
      <c r="AU187">
        <v>100</v>
      </c>
      <c r="AV187">
        <v>102.368462384168</v>
      </c>
      <c r="AW187">
        <v>103.301397832574</v>
      </c>
      <c r="AX187">
        <v>114.418093293545</v>
      </c>
      <c r="AY187">
        <v>122.333909219413</v>
      </c>
      <c r="AZ187">
        <v>129.693733312392</v>
      </c>
      <c r="BA187">
        <v>140.634521752788</v>
      </c>
      <c r="BB187">
        <v>143.77885974556301</v>
      </c>
    </row>
    <row r="188" spans="1:54">
      <c r="A188" t="s">
        <v>454</v>
      </c>
      <c r="L188">
        <v>2.4559707373066699E-2</v>
      </c>
      <c r="M188">
        <v>2.4829864153924901E-2</v>
      </c>
      <c r="N188">
        <v>2.4805304446797401E-2</v>
      </c>
      <c r="O188">
        <v>2.5419297131124102E-2</v>
      </c>
      <c r="P188">
        <v>2.7212155769112401E-2</v>
      </c>
      <c r="Q188">
        <v>2.7826148453439E-2</v>
      </c>
      <c r="R188">
        <v>2.90541338220924E-2</v>
      </c>
      <c r="S188">
        <v>3.04785968497302E-2</v>
      </c>
      <c r="T188">
        <v>3.2947748999581798E-2</v>
      </c>
      <c r="U188">
        <v>3.5262579140067599E-2</v>
      </c>
      <c r="V188">
        <v>3.8676953597284298E-2</v>
      </c>
      <c r="W188">
        <v>4.6074764921253598E-2</v>
      </c>
      <c r="X188">
        <v>9.3789201192018001E-2</v>
      </c>
      <c r="Y188">
        <v>0.11773804802046101</v>
      </c>
      <c r="Z188">
        <v>0.13587088412093401</v>
      </c>
      <c r="AA188">
        <v>0.151524922945969</v>
      </c>
      <c r="AB188">
        <v>0.17660224946789899</v>
      </c>
      <c r="AC188">
        <v>0.223188206045176</v>
      </c>
      <c r="AD188">
        <v>0.35424617249901602</v>
      </c>
      <c r="AE188">
        <v>1.2205584924084001</v>
      </c>
      <c r="AF188">
        <v>7.9993102908489897</v>
      </c>
      <c r="AG188">
        <v>14.135278769862699</v>
      </c>
      <c r="AH188">
        <v>20.542688079370802</v>
      </c>
      <c r="AI188">
        <v>28.115915415107501</v>
      </c>
      <c r="AJ188">
        <v>37.465055734469303</v>
      </c>
      <c r="AK188">
        <v>47.982132465328199</v>
      </c>
      <c r="AL188">
        <v>57.490857808268203</v>
      </c>
      <c r="AM188">
        <v>66.161408713210903</v>
      </c>
      <c r="AN188">
        <v>73.918935567327793</v>
      </c>
      <c r="AO188">
        <v>79.296538129850902</v>
      </c>
      <c r="AP188">
        <v>87.273623259825101</v>
      </c>
      <c r="AQ188">
        <v>92.066034249106806</v>
      </c>
      <c r="AR188">
        <v>93.815449057533598</v>
      </c>
      <c r="AS188">
        <v>94.554638413206803</v>
      </c>
      <c r="AT188">
        <v>97.936429715412103</v>
      </c>
      <c r="AU188">
        <v>100</v>
      </c>
      <c r="AV188">
        <v>101.114943944807</v>
      </c>
      <c r="AW188">
        <v>103.52962917334</v>
      </c>
      <c r="AX188">
        <v>108.03252433165</v>
      </c>
      <c r="AY188">
        <v>112.16582481212301</v>
      </c>
      <c r="AZ188">
        <v>115.20266108168001</v>
      </c>
      <c r="BA188">
        <v>120.10837439940801</v>
      </c>
      <c r="BB188">
        <v>124.380473081188</v>
      </c>
    </row>
    <row r="189" spans="1:54">
      <c r="A189" t="s">
        <v>458</v>
      </c>
    </row>
    <row r="190" spans="1:54">
      <c r="A190" t="s">
        <v>353</v>
      </c>
    </row>
    <row r="191" spans="1:54">
      <c r="A191" t="s">
        <v>456</v>
      </c>
      <c r="B191">
        <v>1.3781811290552901</v>
      </c>
      <c r="C191">
        <v>1.39952918348427</v>
      </c>
      <c r="D191">
        <v>1.43678564385024</v>
      </c>
      <c r="E191">
        <v>1.4658313140591901</v>
      </c>
      <c r="F191">
        <v>1.51566957872254</v>
      </c>
      <c r="G191">
        <v>1.56843950604333</v>
      </c>
      <c r="H191">
        <v>1.6475943969878699</v>
      </c>
      <c r="I191">
        <v>1.7384759384595401</v>
      </c>
      <c r="J191">
        <v>1.8440157930718</v>
      </c>
      <c r="K191">
        <v>1.98051927542152</v>
      </c>
      <c r="L191">
        <v>2.0703028158967598</v>
      </c>
      <c r="M191">
        <v>2.2254942750279598</v>
      </c>
      <c r="N191">
        <v>2.4245618534842599</v>
      </c>
      <c r="O191">
        <v>2.67563075856178</v>
      </c>
      <c r="P191">
        <v>3.4239623494321001</v>
      </c>
      <c r="Q191">
        <v>4.1227301758420101</v>
      </c>
      <c r="R191">
        <v>4.8751243703380398</v>
      </c>
      <c r="S191">
        <v>6.2007519387316297</v>
      </c>
      <c r="T191">
        <v>7.6047877573948304</v>
      </c>
      <c r="U191">
        <v>9.3947709220447404</v>
      </c>
      <c r="V191">
        <v>10.962935927843301</v>
      </c>
      <c r="W191">
        <v>13.159991977418199</v>
      </c>
      <c r="X191">
        <v>16.1512870389972</v>
      </c>
      <c r="Y191">
        <v>20.206171734042801</v>
      </c>
      <c r="Z191">
        <v>26.022181498158101</v>
      </c>
      <c r="AA191">
        <v>31.134342946870898</v>
      </c>
      <c r="AB191">
        <v>34.796711573666201</v>
      </c>
      <c r="AC191">
        <v>38.047819959654198</v>
      </c>
      <c r="AD191">
        <v>41.737335385571001</v>
      </c>
      <c r="AE191">
        <v>47.003145786512199</v>
      </c>
      <c r="AF191">
        <v>53.288621999422503</v>
      </c>
      <c r="AG191">
        <v>59.111061563419298</v>
      </c>
      <c r="AH191">
        <v>64.396575651548403</v>
      </c>
      <c r="AI191">
        <v>68.583609178957204</v>
      </c>
      <c r="AJ191">
        <v>72.159828403544097</v>
      </c>
      <c r="AK191">
        <v>75.135085168902904</v>
      </c>
      <c r="AL191">
        <v>77.479823944251805</v>
      </c>
      <c r="AM191">
        <v>79.154637355215399</v>
      </c>
      <c r="AN191">
        <v>81.304825820993301</v>
      </c>
      <c r="AO191">
        <v>83.177996140873404</v>
      </c>
      <c r="AP191">
        <v>85.5458417212852</v>
      </c>
      <c r="AQ191">
        <v>89.305373701326303</v>
      </c>
      <c r="AR191">
        <v>92.471295368729301</v>
      </c>
      <c r="AS191">
        <v>95.507436233335895</v>
      </c>
      <c r="AT191">
        <v>97.757571087308307</v>
      </c>
      <c r="AU191">
        <v>100</v>
      </c>
      <c r="AV191">
        <v>102.743315095939</v>
      </c>
      <c r="AW191">
        <v>105.625337134931</v>
      </c>
      <c r="AX191">
        <v>108.361464103546</v>
      </c>
      <c r="AY191">
        <v>107.456071539219</v>
      </c>
      <c r="AZ191">
        <v>108.963221276908</v>
      </c>
      <c r="BA191">
        <v>112.943659740801</v>
      </c>
      <c r="BB191">
        <v>116.07596978546199</v>
      </c>
    </row>
    <row r="192" spans="1:54">
      <c r="A192" t="s">
        <v>448</v>
      </c>
      <c r="B192">
        <v>0.57589358937327895</v>
      </c>
      <c r="C192">
        <v>0.68236131177842296</v>
      </c>
      <c r="D192">
        <v>0.69204019563343599</v>
      </c>
      <c r="E192">
        <v>0.70655852141595599</v>
      </c>
      <c r="F192">
        <v>0.71623740527096902</v>
      </c>
      <c r="G192">
        <v>0.74387914225810403</v>
      </c>
      <c r="H192">
        <v>0.76525223478917503</v>
      </c>
      <c r="I192">
        <v>0.775699975549484</v>
      </c>
      <c r="J192">
        <v>0.78119250211977198</v>
      </c>
      <c r="K192">
        <v>0.79874470660309105</v>
      </c>
      <c r="L192">
        <v>0.791879048385011</v>
      </c>
      <c r="M192">
        <v>0.831102852277118</v>
      </c>
      <c r="N192">
        <v>0.90740121052776201</v>
      </c>
      <c r="O192">
        <v>1.0235203864265501</v>
      </c>
      <c r="P192">
        <v>1.28178853806752</v>
      </c>
      <c r="Q192">
        <v>1.3675794150659399</v>
      </c>
      <c r="R192">
        <v>1.42877332524456</v>
      </c>
      <c r="S192">
        <v>1.56250440699947</v>
      </c>
      <c r="T192">
        <v>1.7290712454358701</v>
      </c>
      <c r="U192">
        <v>2.2159956663268199</v>
      </c>
      <c r="V192">
        <v>2.71342752935147</v>
      </c>
      <c r="W192">
        <v>3.0654865423476201</v>
      </c>
      <c r="X192">
        <v>3.2224414592822899</v>
      </c>
      <c r="Y192">
        <v>3.6553363680883</v>
      </c>
      <c r="Z192">
        <v>4.3977886454238</v>
      </c>
      <c r="AA192">
        <v>5.5065026702710096</v>
      </c>
      <c r="AB192">
        <v>7.2544096364082398</v>
      </c>
      <c r="AC192">
        <v>8.8366162577374698</v>
      </c>
      <c r="AD192">
        <v>10.833184060890201</v>
      </c>
      <c r="AE192">
        <v>13.6955416816549</v>
      </c>
      <c r="AF192">
        <v>18.7984945108423</v>
      </c>
      <c r="AG192">
        <v>23.3524959979759</v>
      </c>
      <c r="AH192">
        <v>26.900380877486899</v>
      </c>
      <c r="AI192">
        <v>31.798580151438799</v>
      </c>
      <c r="AJ192">
        <v>38.338338100985297</v>
      </c>
      <c r="AK192">
        <v>43.485418851559601</v>
      </c>
      <c r="AL192">
        <v>47.746852219897697</v>
      </c>
      <c r="AM192">
        <v>51.065051268589698</v>
      </c>
      <c r="AN192">
        <v>56.964733718418501</v>
      </c>
      <c r="AO192">
        <v>60.811143986112299</v>
      </c>
      <c r="AP192">
        <v>66.273298095389407</v>
      </c>
      <c r="AQ192">
        <v>71.090081354382306</v>
      </c>
      <c r="AR192">
        <v>78.561821003621304</v>
      </c>
      <c r="AS192">
        <v>89.746508018623899</v>
      </c>
      <c r="AT192">
        <v>93.626487325400902</v>
      </c>
      <c r="AU192">
        <v>100</v>
      </c>
      <c r="AV192">
        <v>109.591308846353</v>
      </c>
      <c r="AW192">
        <v>118.49974133471299</v>
      </c>
      <c r="AX192">
        <v>130.53285049146399</v>
      </c>
      <c r="AY192">
        <v>133.91619244697301</v>
      </c>
      <c r="AZ192">
        <v>140.14485256078601</v>
      </c>
      <c r="BA192">
        <v>151.71236420072501</v>
      </c>
      <c r="BB192">
        <v>157.28918779099899</v>
      </c>
    </row>
    <row r="193" spans="1:54">
      <c r="A193" t="s">
        <v>148</v>
      </c>
    </row>
    <row r="194" spans="1:54">
      <c r="A194" t="s">
        <v>290</v>
      </c>
    </row>
    <row r="195" spans="1:54">
      <c r="A195" t="s">
        <v>460</v>
      </c>
      <c r="U195">
        <v>42.3281827126767</v>
      </c>
      <c r="V195">
        <v>45.206499136715401</v>
      </c>
      <c r="W195">
        <v>49.058363763568998</v>
      </c>
      <c r="X195">
        <v>51.854690498092403</v>
      </c>
      <c r="Y195">
        <v>53.2773830467453</v>
      </c>
      <c r="Z195">
        <v>53.8660834119082</v>
      </c>
      <c r="AA195">
        <v>54.896309051433697</v>
      </c>
      <c r="AB195">
        <v>55.312190180611204</v>
      </c>
      <c r="AC195">
        <v>56.797479927673798</v>
      </c>
      <c r="AD195">
        <v>59.411589882504003</v>
      </c>
      <c r="AE195">
        <v>61.372172348626599</v>
      </c>
      <c r="AF195">
        <v>63.213931634984299</v>
      </c>
      <c r="AG195">
        <v>66.006276359461907</v>
      </c>
      <c r="AH195">
        <v>68.026270415467096</v>
      </c>
      <c r="AI195">
        <v>67.432154516642001</v>
      </c>
      <c r="AJ195">
        <v>68.3233283648796</v>
      </c>
      <c r="AK195">
        <v>70.343322420884704</v>
      </c>
      <c r="AL195">
        <v>73.793335012171596</v>
      </c>
      <c r="AM195">
        <v>77.360866280533898</v>
      </c>
      <c r="AN195">
        <v>79.644086292285706</v>
      </c>
      <c r="AO195">
        <v>81.381683874758707</v>
      </c>
      <c r="AP195">
        <v>82.724754469906799</v>
      </c>
      <c r="AQ195">
        <v>83.941912196759802</v>
      </c>
      <c r="AR195">
        <v>84.143372786032103</v>
      </c>
      <c r="AS195">
        <v>86.048854192898503</v>
      </c>
      <c r="AT195">
        <v>91.899605473012699</v>
      </c>
      <c r="AU195">
        <v>100</v>
      </c>
      <c r="AV195">
        <v>111.835809619743</v>
      </c>
      <c r="AW195">
        <v>127.22236212540901</v>
      </c>
      <c r="AX195">
        <v>146.36951229748999</v>
      </c>
      <c r="AY195">
        <v>139.251155983469</v>
      </c>
      <c r="AZ195">
        <v>135.87395792127501</v>
      </c>
      <c r="BA195">
        <v>138.47783271326699</v>
      </c>
      <c r="BB195">
        <v>141.06263926023999</v>
      </c>
    </row>
    <row r="196" spans="1:54">
      <c r="A196" t="s">
        <v>462</v>
      </c>
      <c r="AF196">
        <v>3.1576284053206803E-2</v>
      </c>
      <c r="AG196">
        <v>0.104398296573504</v>
      </c>
      <c r="AH196">
        <v>0.32489333230648898</v>
      </c>
      <c r="AI196">
        <v>1.15391345263714</v>
      </c>
      <c r="AJ196">
        <v>2.7319984840793898</v>
      </c>
      <c r="AK196">
        <v>3.6128626780166799</v>
      </c>
      <c r="AL196">
        <v>5.0157120142022</v>
      </c>
      <c r="AM196">
        <v>12.778202496043599</v>
      </c>
      <c r="AN196">
        <v>20.3296835086066</v>
      </c>
      <c r="AO196">
        <v>29.6414472478466</v>
      </c>
      <c r="AP196">
        <v>43.177686631294002</v>
      </c>
      <c r="AQ196">
        <v>58.060071192636201</v>
      </c>
      <c r="AR196">
        <v>71.145191365305493</v>
      </c>
      <c r="AS196">
        <v>82.011887364658307</v>
      </c>
      <c r="AT196">
        <v>91.752330863016994</v>
      </c>
      <c r="AU196">
        <v>100</v>
      </c>
      <c r="AV196">
        <v>106.584588413419</v>
      </c>
      <c r="AW196">
        <v>111.73878396684999</v>
      </c>
      <c r="AX196">
        <v>120.508407044386</v>
      </c>
      <c r="AY196">
        <v>127.242011315642</v>
      </c>
      <c r="AZ196">
        <v>134.99641405689701</v>
      </c>
      <c r="BA196">
        <v>142.80970597333101</v>
      </c>
      <c r="BB196">
        <v>147.57069631114399</v>
      </c>
    </row>
    <row r="197" spans="1:54">
      <c r="A197" t="s">
        <v>463</v>
      </c>
      <c r="AH197">
        <v>8.7238132925040804E-2</v>
      </c>
      <c r="AI197">
        <v>0.85024190231393504</v>
      </c>
      <c r="AJ197">
        <v>3.4658785553222802</v>
      </c>
      <c r="AK197">
        <v>10.3099969307655</v>
      </c>
      <c r="AL197">
        <v>15.2321612987951</v>
      </c>
      <c r="AM197">
        <v>17.481458962523799</v>
      </c>
      <c r="AN197">
        <v>22.3194250222855</v>
      </c>
      <c r="AO197">
        <v>41.456497658608001</v>
      </c>
      <c r="AP197">
        <v>50.069640927851601</v>
      </c>
      <c r="AQ197">
        <v>60.813516896120099</v>
      </c>
      <c r="AR197">
        <v>70.417188151856493</v>
      </c>
      <c r="AS197">
        <v>80.050062578222807</v>
      </c>
      <c r="AT197">
        <v>88.744263662912104</v>
      </c>
      <c r="AU197">
        <v>100</v>
      </c>
      <c r="AV197">
        <v>109.678765123071</v>
      </c>
      <c r="AW197">
        <v>119.557780559032</v>
      </c>
      <c r="AX197">
        <v>136.42469753859001</v>
      </c>
      <c r="AY197">
        <v>152.32373800584099</v>
      </c>
      <c r="AZ197">
        <v>162.77012932832699</v>
      </c>
      <c r="BA197">
        <v>176.49979140592399</v>
      </c>
      <c r="BB197">
        <v>185.44430538172699</v>
      </c>
    </row>
    <row r="198" spans="1:54">
      <c r="A198" t="s">
        <v>465</v>
      </c>
      <c r="H198">
        <v>3.5538413159265199</v>
      </c>
      <c r="I198">
        <v>3.6054760466124298</v>
      </c>
      <c r="J198">
        <v>3.71947892677208</v>
      </c>
      <c r="K198">
        <v>3.7375161512653001</v>
      </c>
      <c r="L198">
        <v>3.7567600915007202</v>
      </c>
      <c r="M198">
        <v>3.7751148727441399</v>
      </c>
      <c r="N198">
        <v>3.8918487411193201</v>
      </c>
      <c r="O198">
        <v>4.2566579576301997</v>
      </c>
      <c r="P198">
        <v>5.5799805264614699</v>
      </c>
      <c r="Q198">
        <v>7.2665880392604203</v>
      </c>
      <c r="R198">
        <v>7.7873016749344997</v>
      </c>
      <c r="S198">
        <v>8.8506691275610407</v>
      </c>
      <c r="T198">
        <v>10.025200165429</v>
      </c>
      <c r="U198">
        <v>11.596482814613999</v>
      </c>
      <c r="V198">
        <v>12.4371574272404</v>
      </c>
      <c r="W198">
        <v>13.239436722702701</v>
      </c>
      <c r="X198">
        <v>14.902990023165099</v>
      </c>
      <c r="Y198">
        <v>15.885544474774001</v>
      </c>
      <c r="Z198">
        <v>16.738529966907599</v>
      </c>
      <c r="AA198">
        <v>17.033015955634401</v>
      </c>
      <c r="AB198">
        <v>16.8427458280532</v>
      </c>
      <c r="AC198">
        <v>17.5388590240585</v>
      </c>
      <c r="AD198">
        <v>18.0612791182763</v>
      </c>
      <c r="AE198">
        <v>18.243748292575098</v>
      </c>
      <c r="AF198">
        <v>19.007388490959499</v>
      </c>
      <c r="AG198">
        <v>22.739900885999599</v>
      </c>
      <c r="AH198">
        <v>24.913929070897201</v>
      </c>
      <c r="AI198">
        <v>27.991892724465099</v>
      </c>
      <c r="AK198">
        <v>55.6856427633358</v>
      </c>
      <c r="AL198">
        <v>59.812712751699102</v>
      </c>
      <c r="AM198">
        <v>66.999462909231696</v>
      </c>
      <c r="AN198">
        <v>71.160174508888502</v>
      </c>
      <c r="AO198">
        <v>69.448109029797294</v>
      </c>
      <c r="AP198">
        <v>72.156258738928003</v>
      </c>
      <c r="AQ198">
        <v>74.568337890696398</v>
      </c>
      <c r="AR198">
        <v>76.054175722828106</v>
      </c>
      <c r="AS198">
        <v>81.719983758183403</v>
      </c>
      <c r="AT198">
        <v>91.731262216975296</v>
      </c>
      <c r="AU198">
        <v>100</v>
      </c>
      <c r="AV198">
        <v>108.882826547779</v>
      </c>
      <c r="AW198">
        <v>118.770173396274</v>
      </c>
      <c r="AX198">
        <v>137.11414493568299</v>
      </c>
      <c r="AY198">
        <v>151.32579920017201</v>
      </c>
      <c r="AZ198">
        <v>154.82013312861699</v>
      </c>
      <c r="BA198">
        <v>163.59949168193401</v>
      </c>
      <c r="BB198">
        <v>173.85865713021599</v>
      </c>
    </row>
    <row r="199" spans="1:54">
      <c r="A199" t="s">
        <v>152</v>
      </c>
    </row>
    <row r="200" spans="1:54">
      <c r="A200" t="s">
        <v>473</v>
      </c>
      <c r="E200">
        <v>25.818186708053599</v>
      </c>
      <c r="F200">
        <v>26.541095935620898</v>
      </c>
      <c r="G200">
        <v>26.644368682711299</v>
      </c>
      <c r="H200">
        <v>27.057459669781998</v>
      </c>
      <c r="I200">
        <v>27.625459777617401</v>
      </c>
      <c r="J200">
        <v>28.064368951654298</v>
      </c>
      <c r="K200">
        <v>29.045460046560301</v>
      </c>
      <c r="L200">
        <v>29.097096419976399</v>
      </c>
      <c r="M200">
        <v>30.399191484697599</v>
      </c>
      <c r="N200">
        <v>31.715835097628801</v>
      </c>
      <c r="O200">
        <v>36.953312453297301</v>
      </c>
      <c r="P200">
        <v>44.874996953490403</v>
      </c>
      <c r="Q200">
        <v>60.391023619370102</v>
      </c>
      <c r="R200">
        <v>79.449621774600203</v>
      </c>
      <c r="S200">
        <v>88.506093035172398</v>
      </c>
      <c r="T200">
        <v>87.104508908309299</v>
      </c>
      <c r="U200">
        <v>88.046602447580597</v>
      </c>
      <c r="V200">
        <v>91.717499995037699</v>
      </c>
      <c r="W200">
        <v>94.284656483448103</v>
      </c>
      <c r="X200">
        <v>95.2473401666022</v>
      </c>
      <c r="Y200">
        <v>95.429666621745596</v>
      </c>
      <c r="Z200">
        <v>93.941882747780198</v>
      </c>
      <c r="AA200">
        <v>91.068417814729003</v>
      </c>
      <c r="AB200">
        <v>88.151194532444407</v>
      </c>
      <c r="AC200">
        <v>86.787392647976105</v>
      </c>
      <c r="AD200">
        <v>87.575042934193405</v>
      </c>
      <c r="AE200">
        <v>88.4793821517015</v>
      </c>
      <c r="AF200">
        <v>90.317232819541005</v>
      </c>
      <c r="AG200">
        <v>94.707653859380002</v>
      </c>
      <c r="AH200">
        <v>94.634723277322394</v>
      </c>
      <c r="AI200">
        <v>95.633872251505196</v>
      </c>
      <c r="AJ200">
        <v>96.173558558728203</v>
      </c>
      <c r="AK200">
        <v>100.855701926796</v>
      </c>
      <c r="AL200">
        <v>102.08822876356101</v>
      </c>
      <c r="AM200">
        <v>102.14657322920699</v>
      </c>
      <c r="AN200">
        <v>101.781920318921</v>
      </c>
      <c r="AO200">
        <v>100.410007530751</v>
      </c>
      <c r="AP200">
        <v>99.280394946029602</v>
      </c>
      <c r="AQ200">
        <v>98.175884863191399</v>
      </c>
      <c r="AR200">
        <v>98.401807380135594</v>
      </c>
      <c r="AS200">
        <v>98.979164923437395</v>
      </c>
      <c r="AT200">
        <v>99.305497447912302</v>
      </c>
      <c r="AU200">
        <v>100</v>
      </c>
      <c r="AV200">
        <v>102.207346665551</v>
      </c>
      <c r="AW200">
        <v>106.46807798510601</v>
      </c>
      <c r="AX200">
        <v>116.975148523136</v>
      </c>
      <c r="AY200">
        <v>122.901849217639</v>
      </c>
      <c r="AZ200">
        <v>129.46866371015</v>
      </c>
      <c r="BA200">
        <v>137.008389230148</v>
      </c>
      <c r="BB200">
        <v>140.96239990280301</v>
      </c>
    </row>
    <row r="201" spans="1:54">
      <c r="A201" t="s">
        <v>510</v>
      </c>
      <c r="B201">
        <v>2.1261544110872401E-3</v>
      </c>
      <c r="C201">
        <v>2.3124164119685902E-3</v>
      </c>
      <c r="D201">
        <v>2.3508689223385002E-3</v>
      </c>
      <c r="E201">
        <v>2.4610831240451398E-3</v>
      </c>
      <c r="F201">
        <v>2.55831654199186E-3</v>
      </c>
      <c r="G201">
        <v>2.4957393674711402E-3</v>
      </c>
      <c r="H201">
        <v>2.5384779856887801E-3</v>
      </c>
      <c r="I201">
        <v>2.8180546773414398E-3</v>
      </c>
      <c r="J201">
        <v>2.5352940198593099E-3</v>
      </c>
      <c r="K201">
        <v>2.8549152047978401E-3</v>
      </c>
      <c r="L201">
        <v>2.9699053552413399E-3</v>
      </c>
      <c r="M201">
        <v>3.0086230909421802E-3</v>
      </c>
      <c r="N201">
        <v>3.4164344508089898E-3</v>
      </c>
      <c r="O201">
        <v>3.9387761186747599E-3</v>
      </c>
      <c r="P201">
        <v>4.9690852052216E-3</v>
      </c>
      <c r="Q201">
        <v>6.1598294600756298E-3</v>
      </c>
      <c r="R201">
        <v>6.2629994743659398E-3</v>
      </c>
      <c r="S201">
        <v>7.3324899820780796E-3</v>
      </c>
      <c r="T201">
        <v>8.74255745832026E-3</v>
      </c>
      <c r="U201">
        <v>1.1464854779268599E-2</v>
      </c>
      <c r="V201">
        <v>1.4371467069591999E-2</v>
      </c>
      <c r="W201">
        <v>1.7903359199317199E-2</v>
      </c>
      <c r="X201">
        <v>2.25068284213156E-2</v>
      </c>
      <c r="Y201">
        <v>2.9391166408754901E-2</v>
      </c>
      <c r="Z201">
        <v>3.9427174450752701E-2</v>
      </c>
      <c r="AA201">
        <v>5.7330069964635799E-2</v>
      </c>
      <c r="AB201">
        <v>7.1349272962169294E-2</v>
      </c>
      <c r="AC201">
        <v>8.6016712843065807E-2</v>
      </c>
      <c r="AD201">
        <v>0.141670010069403</v>
      </c>
      <c r="AE201">
        <v>0.236192696868223</v>
      </c>
      <c r="AF201">
        <v>0.390091365754482</v>
      </c>
      <c r="AG201">
        <v>0.87215896876394905</v>
      </c>
      <c r="AH201">
        <v>1.8980313237048101</v>
      </c>
      <c r="AI201">
        <v>3.8222635228466499</v>
      </c>
      <c r="AJ201">
        <v>8.2330846981899199</v>
      </c>
      <c r="AK201">
        <v>13.8624722461942</v>
      </c>
      <c r="AL201">
        <v>32.275131521030801</v>
      </c>
      <c r="AM201">
        <v>47.331584549607499</v>
      </c>
      <c r="AN201">
        <v>55.427678813848601</v>
      </c>
      <c r="AO201">
        <v>64.293195159940495</v>
      </c>
      <c r="AP201">
        <v>69.457903174581702</v>
      </c>
      <c r="AQ201">
        <v>72.8415217601477</v>
      </c>
      <c r="AR201">
        <v>78.912000927363707</v>
      </c>
      <c r="AS201">
        <v>84.996661348102705</v>
      </c>
      <c r="AT201">
        <v>92.151685728219206</v>
      </c>
      <c r="AU201">
        <v>100</v>
      </c>
      <c r="AV201">
        <v>107.19673674391299</v>
      </c>
      <c r="AW201">
        <v>115.746773646053</v>
      </c>
      <c r="AX201">
        <v>132.30610025788599</v>
      </c>
      <c r="AY201">
        <v>147.18861328983201</v>
      </c>
      <c r="AZ201">
        <v>166.68432525073399</v>
      </c>
      <c r="BA201">
        <v>203.54176450409199</v>
      </c>
      <c r="BB201">
        <v>279.65287928785</v>
      </c>
    </row>
    <row r="202" spans="1:54">
      <c r="A202" t="s">
        <v>475</v>
      </c>
      <c r="I202">
        <v>12.5763430336079</v>
      </c>
      <c r="J202">
        <v>12.583679233647899</v>
      </c>
      <c r="K202">
        <v>13.0898770407612</v>
      </c>
      <c r="L202">
        <v>13.457735074494201</v>
      </c>
      <c r="M202">
        <v>13.9796533103575</v>
      </c>
      <c r="N202">
        <v>14.8400847795525</v>
      </c>
      <c r="O202">
        <v>16.514834460215599</v>
      </c>
      <c r="P202">
        <v>19.256477241573499</v>
      </c>
      <c r="Q202">
        <v>25.351811498476401</v>
      </c>
      <c r="R202">
        <v>25.626394988106298</v>
      </c>
      <c r="S202">
        <v>28.532578257434999</v>
      </c>
      <c r="T202">
        <v>29.5082928710838</v>
      </c>
      <c r="U202">
        <v>32.356834568279801</v>
      </c>
      <c r="V202">
        <v>35.181271607879502</v>
      </c>
      <c r="W202">
        <v>37.261608351324</v>
      </c>
      <c r="X202">
        <v>43.736328956459801</v>
      </c>
      <c r="Y202">
        <v>48.817171542005902</v>
      </c>
      <c r="Z202">
        <v>54.5698004512954</v>
      </c>
      <c r="AA202">
        <v>61.663905950888797</v>
      </c>
      <c r="AB202">
        <v>65.477681975882703</v>
      </c>
      <c r="AC202">
        <v>62.766432023564498</v>
      </c>
      <c r="AD202">
        <v>61.619888750333999</v>
      </c>
      <c r="AE202">
        <v>61.895520268487203</v>
      </c>
      <c r="AF202">
        <v>62.096741757024901</v>
      </c>
      <c r="AG202">
        <v>61.007840056031696</v>
      </c>
      <c r="AH202">
        <v>60.940766226519202</v>
      </c>
      <c r="AI202">
        <v>60.5833884786475</v>
      </c>
      <c r="AJ202">
        <v>80.147986124596798</v>
      </c>
      <c r="AK202">
        <v>86.450830041606494</v>
      </c>
      <c r="AL202">
        <v>88.831950989303095</v>
      </c>
      <c r="AM202">
        <v>90.389321468298107</v>
      </c>
      <c r="AN202">
        <v>91.434927697441594</v>
      </c>
      <c r="AO202">
        <v>92.191323692992199</v>
      </c>
      <c r="AP202">
        <v>92.866147571375294</v>
      </c>
      <c r="AQ202">
        <v>95.721171672228706</v>
      </c>
      <c r="AR202">
        <v>97.856878012606899</v>
      </c>
      <c r="AS202">
        <v>97.827215424545798</v>
      </c>
      <c r="AT202">
        <v>98.324063774564394</v>
      </c>
      <c r="AU202">
        <v>100</v>
      </c>
      <c r="AV202">
        <v>102.113459399333</v>
      </c>
      <c r="AW202">
        <v>108.09047089358501</v>
      </c>
      <c r="AX202">
        <v>114.32703003336999</v>
      </c>
      <c r="AY202">
        <v>113.125695216908</v>
      </c>
      <c r="AZ202">
        <v>114.541064574329</v>
      </c>
      <c r="BA202">
        <v>118.41792808859</v>
      </c>
      <c r="BB202">
        <v>120.095973490285</v>
      </c>
    </row>
    <row r="203" spans="1:54">
      <c r="A203" t="s">
        <v>44</v>
      </c>
      <c r="B203">
        <v>31.288950260653198</v>
      </c>
      <c r="C203">
        <v>31.4141060616959</v>
      </c>
      <c r="D203">
        <v>31.545913499716999</v>
      </c>
      <c r="E203">
        <v>32.241563867050601</v>
      </c>
      <c r="F203">
        <v>32.798084160917398</v>
      </c>
      <c r="G203">
        <v>32.8566652444824</v>
      </c>
      <c r="H203">
        <v>33.515702434587901</v>
      </c>
      <c r="I203">
        <v>34.636065657767297</v>
      </c>
      <c r="J203">
        <v>34.863067356581404</v>
      </c>
      <c r="K203">
        <v>34.767873095788403</v>
      </c>
      <c r="L203">
        <v>34.928971075591903</v>
      </c>
      <c r="M203">
        <v>35.544072453023702</v>
      </c>
      <c r="N203">
        <v>36.283658633031003</v>
      </c>
      <c r="O203">
        <v>43.408582921616102</v>
      </c>
      <c r="P203">
        <v>53.118397522503898</v>
      </c>
      <c r="Q203">
        <v>54.4657624444974</v>
      </c>
      <c r="R203">
        <v>53.462561388447902</v>
      </c>
      <c r="S203">
        <v>55.154090176385402</v>
      </c>
      <c r="T203">
        <v>57.841497384926697</v>
      </c>
      <c r="U203">
        <v>60.199385998415302</v>
      </c>
      <c r="V203">
        <v>65.332553445792698</v>
      </c>
      <c r="W203">
        <v>70.6780773210929</v>
      </c>
      <c r="X203">
        <v>73.446033519536002</v>
      </c>
      <c r="Y203">
        <v>74.324749773009998</v>
      </c>
      <c r="Z203">
        <v>76.257925530652798</v>
      </c>
      <c r="AA203">
        <v>76.624057302933707</v>
      </c>
      <c r="AB203">
        <v>75.5622751633192</v>
      </c>
      <c r="AC203">
        <v>75.957697477382496</v>
      </c>
      <c r="AD203">
        <v>77.114673877789997</v>
      </c>
      <c r="AE203">
        <v>78.923364832857303</v>
      </c>
      <c r="AF203">
        <v>81.654707854072399</v>
      </c>
      <c r="AG203">
        <v>84.451954594298002</v>
      </c>
      <c r="AH203">
        <v>86.363162445603905</v>
      </c>
      <c r="AI203">
        <v>88.340274015920201</v>
      </c>
      <c r="AJ203">
        <v>91.0789396725812</v>
      </c>
      <c r="AK203">
        <v>92.645983657942807</v>
      </c>
      <c r="AL203">
        <v>93.9274448609264</v>
      </c>
      <c r="AM203">
        <v>95.809362170449305</v>
      </c>
      <c r="AN203">
        <v>95.553069929853294</v>
      </c>
      <c r="AO203">
        <v>95.569036688969305</v>
      </c>
      <c r="AP203">
        <v>96.870327556925801</v>
      </c>
      <c r="AQ203">
        <v>97.836316483445003</v>
      </c>
      <c r="AR203">
        <v>97.4531142646604</v>
      </c>
      <c r="AS203">
        <v>97.948083797257198</v>
      </c>
      <c r="AT203">
        <v>99.576693227091695</v>
      </c>
      <c r="AU203">
        <v>100</v>
      </c>
      <c r="AV203">
        <v>101.020916334661</v>
      </c>
      <c r="AW203">
        <v>103.137450199203</v>
      </c>
      <c r="AX203">
        <v>109.860557768924</v>
      </c>
      <c r="AY203">
        <v>110.52369996873701</v>
      </c>
      <c r="AZ203">
        <v>113.618363567861</v>
      </c>
      <c r="BA203">
        <v>119.58664336617301</v>
      </c>
      <c r="BB203">
        <v>125.002304664641</v>
      </c>
    </row>
    <row r="204" spans="1:54">
      <c r="A204" t="s">
        <v>490</v>
      </c>
      <c r="M204">
        <v>3.7394477201915599</v>
      </c>
      <c r="N204">
        <v>3.9966299621607799</v>
      </c>
      <c r="O204">
        <v>4.1256691358182804</v>
      </c>
      <c r="P204">
        <v>4.9034885993078197</v>
      </c>
      <c r="Q204">
        <v>5.3972426596655501</v>
      </c>
      <c r="R204">
        <v>5.6269125600768497</v>
      </c>
      <c r="S204">
        <v>6.1117712387229304</v>
      </c>
      <c r="T204">
        <v>6.4945544060750997</v>
      </c>
      <c r="U204">
        <v>7.01769140145639</v>
      </c>
      <c r="V204">
        <v>7.9363710031015904</v>
      </c>
      <c r="W204">
        <v>9.2378337720989592</v>
      </c>
      <c r="X204">
        <v>10.4372210298024</v>
      </c>
      <c r="Y204">
        <v>11.0879524143011</v>
      </c>
      <c r="Z204">
        <v>12.312858549828</v>
      </c>
      <c r="AA204">
        <v>13.490980076011899</v>
      </c>
      <c r="AB204">
        <v>15.3219595598464</v>
      </c>
      <c r="AC204">
        <v>17.0062054961959</v>
      </c>
      <c r="AD204">
        <v>19.852623660089801</v>
      </c>
      <c r="AE204">
        <v>22.817066633917101</v>
      </c>
      <c r="AF204">
        <v>24.810728963876301</v>
      </c>
      <c r="AG204">
        <v>28.544776119403</v>
      </c>
      <c r="AH204">
        <v>31.613670776551999</v>
      </c>
      <c r="AI204">
        <v>34.512221501189799</v>
      </c>
      <c r="AJ204">
        <v>39.087172831494797</v>
      </c>
      <c r="AK204">
        <v>42.8509625784124</v>
      </c>
      <c r="AL204">
        <v>47.896387627082099</v>
      </c>
      <c r="AM204">
        <v>51.768332251784599</v>
      </c>
      <c r="AN204">
        <v>58.187348583171101</v>
      </c>
      <c r="AO204">
        <v>62.854188297642203</v>
      </c>
      <c r="AP204">
        <v>67.813108371187496</v>
      </c>
      <c r="AQ204">
        <v>72.509733939000597</v>
      </c>
      <c r="AR204">
        <v>80.434782608695599</v>
      </c>
      <c r="AS204">
        <v>87.086307592472394</v>
      </c>
      <c r="AT204">
        <v>93.170019467878006</v>
      </c>
      <c r="AU204">
        <v>100</v>
      </c>
      <c r="AV204">
        <v>111.21998702141499</v>
      </c>
      <c r="AW204">
        <v>119.746133620452</v>
      </c>
      <c r="AX204">
        <v>140.48624203425399</v>
      </c>
      <c r="AY204">
        <v>150.45053384276699</v>
      </c>
      <c r="AZ204">
        <v>152.032493573191</v>
      </c>
      <c r="BA204">
        <v>163.19579421255801</v>
      </c>
    </row>
    <row r="205" spans="1:54">
      <c r="A205" t="s">
        <v>481</v>
      </c>
      <c r="AV205">
        <v>100</v>
      </c>
      <c r="AW205">
        <v>111.64997445181</v>
      </c>
      <c r="AX205">
        <v>128.2125477795</v>
      </c>
      <c r="AY205">
        <v>140.07513141418499</v>
      </c>
      <c r="AZ205">
        <v>163.37694306023801</v>
      </c>
      <c r="BA205">
        <v>189.83062409019399</v>
      </c>
      <c r="BB205">
        <v>214.26197029566001</v>
      </c>
    </row>
    <row r="206" spans="1:54">
      <c r="A206" t="s">
        <v>272</v>
      </c>
      <c r="B206">
        <v>2.2884140619014</v>
      </c>
      <c r="C206">
        <v>2.22702803279206</v>
      </c>
      <c r="D206">
        <v>2.2291694059058802</v>
      </c>
      <c r="E206">
        <v>2.2641451666757</v>
      </c>
      <c r="F206">
        <v>2.3039390169359999</v>
      </c>
      <c r="G206">
        <v>2.3144674347228502</v>
      </c>
      <c r="H206">
        <v>2.2869864798237498</v>
      </c>
      <c r="I206">
        <v>2.32053465852661</v>
      </c>
      <c r="J206">
        <v>2.3794224190058499</v>
      </c>
      <c r="K206">
        <v>2.3747827772815602</v>
      </c>
      <c r="L206">
        <v>2.4417006869121902</v>
      </c>
      <c r="M206">
        <v>2.4525860002135502</v>
      </c>
      <c r="N206">
        <v>2.4902384773725399</v>
      </c>
      <c r="O206">
        <v>2.64941387844231</v>
      </c>
      <c r="P206">
        <v>3.0971393058635899</v>
      </c>
      <c r="Q206">
        <v>3.6883367315592102</v>
      </c>
      <c r="R206">
        <v>3.94779977320702</v>
      </c>
      <c r="S206">
        <v>4.4144406630899802</v>
      </c>
      <c r="T206">
        <v>5.0004631037734697</v>
      </c>
      <c r="U206">
        <v>5.7033294345597403</v>
      </c>
      <c r="V206">
        <v>6.6938248470177903</v>
      </c>
      <c r="W206">
        <v>7.6843202594758298</v>
      </c>
      <c r="X206">
        <v>8.5856054890899696</v>
      </c>
      <c r="Y206">
        <v>9.7287202829819908</v>
      </c>
      <c r="Z206">
        <v>10.8482206166832</v>
      </c>
      <c r="AA206">
        <v>13.270452002817899</v>
      </c>
      <c r="AB206">
        <v>17.508372992734301</v>
      </c>
      <c r="AC206">
        <v>21.861742454570699</v>
      </c>
      <c r="AD206">
        <v>26.181876750232099</v>
      </c>
      <c r="AE206">
        <v>30.798809825776601</v>
      </c>
      <c r="AF206">
        <v>38.190267048730099</v>
      </c>
      <c r="AG206">
        <v>43.690687047801802</v>
      </c>
      <c r="AH206">
        <v>48.590371011658398</v>
      </c>
      <c r="AI206">
        <v>57.582839533308601</v>
      </c>
      <c r="AJ206">
        <v>63.678447591407497</v>
      </c>
      <c r="AK206">
        <v>70.065177117583801</v>
      </c>
      <c r="AL206">
        <v>76.923801535004102</v>
      </c>
      <c r="AM206">
        <v>80.377785054568605</v>
      </c>
      <c r="AN206">
        <v>82.425055286164707</v>
      </c>
      <c r="AO206">
        <v>82.849401832854397</v>
      </c>
      <c r="AP206">
        <v>84.731149997084401</v>
      </c>
      <c r="AQ206">
        <v>87.909263404372098</v>
      </c>
      <c r="AR206">
        <v>89.549232722232404</v>
      </c>
      <c r="AS206">
        <v>91.448026519416302</v>
      </c>
      <c r="AT206">
        <v>95.519241379619999</v>
      </c>
      <c r="AU206">
        <v>100</v>
      </c>
      <c r="AV206">
        <v>104.03712359429601</v>
      </c>
      <c r="AW206">
        <v>108.800032296989</v>
      </c>
      <c r="AX206">
        <v>116.09825461689999</v>
      </c>
      <c r="AY206">
        <v>117.324194481701</v>
      </c>
      <c r="AZ206">
        <v>118.389271658046</v>
      </c>
      <c r="BA206">
        <v>124.461367149477</v>
      </c>
      <c r="BB206">
        <v>126.614023567831</v>
      </c>
    </row>
    <row r="207" spans="1:54">
      <c r="A207" t="s">
        <v>469</v>
      </c>
      <c r="AS207">
        <v>96.955176757609806</v>
      </c>
      <c r="AT207">
        <v>98.342448934032802</v>
      </c>
      <c r="AU207">
        <v>100</v>
      </c>
      <c r="AV207">
        <v>102.095259356114</v>
      </c>
      <c r="AW207">
        <v>104.646564508156</v>
      </c>
      <c r="AX207">
        <v>109.13925342432999</v>
      </c>
      <c r="AY207">
        <v>111.539872115829</v>
      </c>
      <c r="AZ207">
        <v>114.423644220496</v>
      </c>
      <c r="BA207">
        <v>116.721129920575</v>
      </c>
      <c r="BB207">
        <v>120.02122406031</v>
      </c>
    </row>
    <row r="208" spans="1:54">
      <c r="A208" t="s">
        <v>492</v>
      </c>
    </row>
    <row r="209" spans="1:54">
      <c r="A209" t="s">
        <v>477</v>
      </c>
      <c r="AJ209">
        <v>2.1673193900508299</v>
      </c>
      <c r="AK209">
        <v>3.9588367636030299</v>
      </c>
      <c r="AL209">
        <v>7.7435213732188997</v>
      </c>
      <c r="AM209">
        <v>9.5483709690859104</v>
      </c>
      <c r="AN209">
        <v>12.428130989084201</v>
      </c>
      <c r="AO209">
        <v>17.704357970169202</v>
      </c>
      <c r="AP209">
        <v>30.295808682609799</v>
      </c>
      <c r="AQ209">
        <v>59.078410132488997</v>
      </c>
      <c r="AR209">
        <v>70.593283893008902</v>
      </c>
      <c r="AS209">
        <v>77.565202899758404</v>
      </c>
      <c r="AT209">
        <v>86.117823514707098</v>
      </c>
      <c r="AU209">
        <v>100</v>
      </c>
      <c r="AV209">
        <v>111.724022998083</v>
      </c>
      <c r="AW209">
        <v>118.86509457545201</v>
      </c>
      <c r="AX209">
        <v>133.617425743513</v>
      </c>
      <c r="AY209">
        <v>144.46308661486299</v>
      </c>
      <c r="AZ209">
        <v>153.336809145968</v>
      </c>
      <c r="BA209">
        <v>170.414539300168</v>
      </c>
      <c r="BB209">
        <v>182.90658265370399</v>
      </c>
    </row>
    <row r="210" spans="1:54">
      <c r="A210" t="s">
        <v>156</v>
      </c>
    </row>
    <row r="211" spans="1:54">
      <c r="A211" t="s">
        <v>496</v>
      </c>
      <c r="AX211">
        <v>95.23</v>
      </c>
      <c r="AY211">
        <v>100</v>
      </c>
      <c r="AZ211">
        <v>101.17</v>
      </c>
      <c r="BA211">
        <v>149</v>
      </c>
    </row>
    <row r="212" spans="1:54">
      <c r="A212" t="s">
        <v>154</v>
      </c>
    </row>
    <row r="213" spans="1:54">
      <c r="A213" t="s">
        <v>150</v>
      </c>
    </row>
    <row r="214" spans="1:54">
      <c r="A214" t="s">
        <v>471</v>
      </c>
      <c r="AL214">
        <v>20.965283657916999</v>
      </c>
      <c r="AM214">
        <v>37.832345469940698</v>
      </c>
      <c r="AN214">
        <v>45.723962743437802</v>
      </c>
      <c r="AO214">
        <v>51.481795088907703</v>
      </c>
      <c r="AP214">
        <v>56.426756985605401</v>
      </c>
      <c r="AQ214">
        <v>61.744284504657102</v>
      </c>
      <c r="AR214">
        <v>67.315834038950001</v>
      </c>
      <c r="AS214">
        <v>74.038950042337007</v>
      </c>
      <c r="AT214">
        <v>85.317527519051694</v>
      </c>
      <c r="AU214">
        <v>100</v>
      </c>
      <c r="AV214">
        <v>124.55546147332799</v>
      </c>
      <c r="AW214">
        <v>158.88230313293801</v>
      </c>
      <c r="AX214">
        <v>198.34038950042299</v>
      </c>
      <c r="AY214">
        <v>230.24573717188801</v>
      </c>
      <c r="AZ214">
        <v>259.93226079593597</v>
      </c>
      <c r="BA214">
        <v>290.957587416666</v>
      </c>
      <c r="BB214">
        <v>321.23494276565299</v>
      </c>
    </row>
    <row r="215" spans="1:54">
      <c r="A215" t="s">
        <v>512</v>
      </c>
      <c r="B215">
        <v>1.1825725319425299E-2</v>
      </c>
      <c r="C215">
        <v>1.2027874470184699E-2</v>
      </c>
      <c r="D215">
        <v>1.2280560908634001E-2</v>
      </c>
      <c r="E215">
        <v>1.25332473470832E-2</v>
      </c>
      <c r="F215">
        <v>1.30638888678267E-2</v>
      </c>
      <c r="G215">
        <v>1.3316575306275899E-2</v>
      </c>
      <c r="H215">
        <v>1.39482914023991E-2</v>
      </c>
      <c r="I215">
        <v>1.54391413892497E-2</v>
      </c>
      <c r="J215">
        <v>1.54644100330946E-2</v>
      </c>
      <c r="K215">
        <v>1.7207946458394501E-2</v>
      </c>
      <c r="L215">
        <v>1.7653295441253401E-2</v>
      </c>
      <c r="M215">
        <v>1.76913474113231E-2</v>
      </c>
      <c r="N215">
        <v>1.8263536294409601E-2</v>
      </c>
      <c r="O215">
        <v>2.0626986434473599E-2</v>
      </c>
      <c r="P215">
        <v>2.41080370284775E-2</v>
      </c>
      <c r="Q215">
        <v>2.6144522092550401E-2</v>
      </c>
      <c r="R215">
        <v>2.8777154687494502E-2</v>
      </c>
      <c r="S215">
        <v>3.15774978171421E-2</v>
      </c>
      <c r="T215">
        <v>3.4363747624546997E-2</v>
      </c>
      <c r="U215">
        <v>3.9464120944208203E-2</v>
      </c>
      <c r="V215">
        <v>4.5032392562387301E-2</v>
      </c>
      <c r="W215">
        <v>4.89925275867178E-2</v>
      </c>
      <c r="X215">
        <v>5.2557424086115197E-2</v>
      </c>
      <c r="Y215">
        <v>5.48761567657233E-2</v>
      </c>
      <c r="Z215">
        <v>5.6900397995380998E-2</v>
      </c>
      <c r="AA215">
        <v>6.30831684893359E-2</v>
      </c>
      <c r="AB215">
        <v>7.4872126217342905E-2</v>
      </c>
      <c r="AC215">
        <v>0.114848565570585</v>
      </c>
      <c r="AD215">
        <v>0.123247771714165</v>
      </c>
      <c r="AE215">
        <v>0.12419634417400501</v>
      </c>
      <c r="AF215">
        <v>0.15119656026944001</v>
      </c>
      <c r="AG215">
        <v>0.190458470367803</v>
      </c>
      <c r="AH215">
        <v>0.27362440578874397</v>
      </c>
      <c r="AI215">
        <v>0.66630705492736098</v>
      </c>
      <c r="AJ215">
        <v>3.1215024225772998</v>
      </c>
      <c r="AK215">
        <v>10.474476541694299</v>
      </c>
      <c r="AL215">
        <v>10.4009575261917</v>
      </c>
      <c r="AM215">
        <v>11.144117549826101</v>
      </c>
      <c r="AN215">
        <v>13.258754998925999</v>
      </c>
      <c r="AO215">
        <v>26.354837194004599</v>
      </c>
      <c r="AP215">
        <v>42.010054973453101</v>
      </c>
      <c r="AQ215">
        <v>58.243668655734702</v>
      </c>
      <c r="AR215">
        <v>67.264953249072207</v>
      </c>
      <c r="AS215">
        <v>82.731614604403802</v>
      </c>
      <c r="AT215">
        <v>90.993462615617105</v>
      </c>
      <c r="AU215">
        <v>100</v>
      </c>
      <c r="AV215">
        <v>111.281304327398</v>
      </c>
      <c r="AW215">
        <v>118.43255180190801</v>
      </c>
      <c r="AX215">
        <v>135.803223229808</v>
      </c>
      <c r="AY215">
        <v>135.65286848658599</v>
      </c>
      <c r="AZ215">
        <v>145.07367166297601</v>
      </c>
      <c r="BA215">
        <v>170.768800705693</v>
      </c>
      <c r="BB215">
        <v>179.318960934502</v>
      </c>
    </row>
    <row r="216" spans="1:54">
      <c r="A216" t="s">
        <v>486</v>
      </c>
      <c r="AI216">
        <v>40.662337742450603</v>
      </c>
      <c r="AJ216">
        <v>46.115211510003</v>
      </c>
      <c r="AK216">
        <v>50.6747003521618</v>
      </c>
      <c r="AL216">
        <v>53.618522892823499</v>
      </c>
      <c r="AM216">
        <v>56.894364494308</v>
      </c>
      <c r="AN216">
        <v>60.705303727907499</v>
      </c>
      <c r="AO216">
        <v>67.122124926034601</v>
      </c>
      <c r="AP216">
        <v>75.200794054795196</v>
      </c>
      <c r="AQ216">
        <v>80.712734704304793</v>
      </c>
      <c r="AR216">
        <v>83.395069612977693</v>
      </c>
      <c r="AS216">
        <v>90.528803167709796</v>
      </c>
      <c r="AT216">
        <v>97.362370673138301</v>
      </c>
      <c r="AU216">
        <v>100</v>
      </c>
      <c r="AV216">
        <v>104.483331204496</v>
      </c>
      <c r="AW216">
        <v>107.363647975476</v>
      </c>
      <c r="AX216">
        <v>112.300421509771</v>
      </c>
      <c r="AY216">
        <v>114.114190828969</v>
      </c>
      <c r="AZ216">
        <v>115.2062843275</v>
      </c>
      <c r="BA216">
        <v>119.72154809043199</v>
      </c>
      <c r="BB216">
        <v>124.038829991059</v>
      </c>
    </row>
    <row r="217" spans="1:54">
      <c r="A217" t="s">
        <v>488</v>
      </c>
      <c r="AH217">
        <v>28.293394960133501</v>
      </c>
      <c r="AI217">
        <v>37.590132987450502</v>
      </c>
      <c r="AJ217">
        <v>45.481632398414497</v>
      </c>
      <c r="AK217">
        <v>51.6047946243702</v>
      </c>
      <c r="AL217">
        <v>56.658083118744699</v>
      </c>
      <c r="AM217">
        <v>61.395701559205698</v>
      </c>
      <c r="AN217">
        <v>66.254156353908897</v>
      </c>
      <c r="AO217">
        <v>70.328424877288597</v>
      </c>
      <c r="AP217">
        <v>76.572747652024603</v>
      </c>
      <c r="AQ217">
        <v>83.022075551888804</v>
      </c>
      <c r="AR217">
        <v>89.223897264098298</v>
      </c>
      <c r="AS217">
        <v>94.201521704709293</v>
      </c>
      <c r="AT217">
        <v>97.582439560989002</v>
      </c>
      <c r="AU217">
        <v>100</v>
      </c>
      <c r="AV217">
        <v>102.46256156403901</v>
      </c>
      <c r="AW217">
        <v>106.162654066352</v>
      </c>
      <c r="AX217">
        <v>112.162804070102</v>
      </c>
      <c r="AY217">
        <v>113.122828070702</v>
      </c>
      <c r="AZ217">
        <v>115.205380134503</v>
      </c>
      <c r="BA217">
        <v>117.291265614973</v>
      </c>
      <c r="BB217">
        <v>120.33884180437801</v>
      </c>
    </row>
    <row r="218" spans="1:54">
      <c r="A218" t="s">
        <v>516</v>
      </c>
      <c r="B218">
        <v>9.9355602635314995</v>
      </c>
      <c r="C218">
        <v>10.149966864668</v>
      </c>
      <c r="D218">
        <v>10.6337347685665</v>
      </c>
      <c r="E218">
        <v>10.939003972962199</v>
      </c>
      <c r="F218">
        <v>11.309688006895501</v>
      </c>
      <c r="G218">
        <v>11.8766165293633</v>
      </c>
      <c r="H218">
        <v>12.6372915994232</v>
      </c>
      <c r="I218">
        <v>13.1793447929208</v>
      </c>
      <c r="J218">
        <v>13.4354357842162</v>
      </c>
      <c r="K218">
        <v>13.7971168225199</v>
      </c>
      <c r="L218">
        <v>14.765173034662601</v>
      </c>
      <c r="M218">
        <v>15.8571375277009</v>
      </c>
      <c r="N218">
        <v>16.809737730010799</v>
      </c>
      <c r="O218">
        <v>17.939015216491399</v>
      </c>
      <c r="P218">
        <v>19.717080833111201</v>
      </c>
      <c r="Q218">
        <v>21.645387191842602</v>
      </c>
      <c r="R218">
        <v>23.870219961531198</v>
      </c>
      <c r="S218">
        <v>26.612438757501099</v>
      </c>
      <c r="T218">
        <v>29.252502175336399</v>
      </c>
      <c r="U218">
        <v>31.3615449723323</v>
      </c>
      <c r="V218">
        <v>35.659200394661298</v>
      </c>
      <c r="W218">
        <v>39.980266931299802</v>
      </c>
      <c r="X218">
        <v>43.406807314192598</v>
      </c>
      <c r="Y218">
        <v>47.2583219164257</v>
      </c>
      <c r="Z218">
        <v>51.068230651042597</v>
      </c>
      <c r="AA218">
        <v>54.827617974834297</v>
      </c>
      <c r="AB218">
        <v>57.151602866049799</v>
      </c>
      <c r="AC218">
        <v>59.540968406287199</v>
      </c>
      <c r="AD218">
        <v>63.018030199915998</v>
      </c>
      <c r="AE218">
        <v>67.074602292483206</v>
      </c>
      <c r="AF218">
        <v>74.097078376539002</v>
      </c>
      <c r="AG218">
        <v>81.015539791554502</v>
      </c>
      <c r="AH218">
        <v>82.864029052782797</v>
      </c>
      <c r="AI218">
        <v>86.715543654956406</v>
      </c>
      <c r="AJ218">
        <v>88.623469869922005</v>
      </c>
      <c r="AK218">
        <v>90.864243025816506</v>
      </c>
      <c r="AL218">
        <v>91.292189092724598</v>
      </c>
      <c r="AM218">
        <v>91.764712874935796</v>
      </c>
      <c r="AN218">
        <v>91.6398952720875</v>
      </c>
      <c r="AO218">
        <v>92.055953948248003</v>
      </c>
      <c r="AP218">
        <v>93.010808610036904</v>
      </c>
      <c r="AQ218">
        <v>95.248609918244298</v>
      </c>
      <c r="AR218">
        <v>97.304534148015605</v>
      </c>
      <c r="AS218">
        <v>99.178284114582496</v>
      </c>
      <c r="AT218">
        <v>99.548873521134297</v>
      </c>
      <c r="AU218">
        <v>100</v>
      </c>
      <c r="AV218">
        <v>101.360214686277</v>
      </c>
      <c r="AW218">
        <v>103.602473766014</v>
      </c>
      <c r="AX218">
        <v>107.163341664413</v>
      </c>
      <c r="AY218">
        <v>106.633461221845</v>
      </c>
      <c r="AZ218">
        <v>107.868263935737</v>
      </c>
      <c r="BA218">
        <v>111.06240582957599</v>
      </c>
      <c r="BB218">
        <v>112.049059261614</v>
      </c>
    </row>
    <row r="219" spans="1:54">
      <c r="A219" t="s">
        <v>514</v>
      </c>
      <c r="G219">
        <v>2.2433432448489099</v>
      </c>
      <c r="H219">
        <v>2.31462594774495</v>
      </c>
      <c r="I219">
        <v>2.3568457304578798</v>
      </c>
      <c r="J219">
        <v>2.43814335854043</v>
      </c>
      <c r="K219">
        <v>2.5162990493327602</v>
      </c>
      <c r="L219">
        <v>2.56283899584187</v>
      </c>
      <c r="M219">
        <v>2.6223394338003301</v>
      </c>
      <c r="N219">
        <v>2.68439269581966</v>
      </c>
      <c r="O219">
        <v>2.99426626378883</v>
      </c>
      <c r="P219">
        <v>3.5717936169946398</v>
      </c>
      <c r="Q219">
        <v>4.0020426584474604</v>
      </c>
      <c r="R219">
        <v>4.2634125690662996</v>
      </c>
      <c r="S219">
        <v>5.1504207480746098</v>
      </c>
      <c r="T219">
        <v>5.5891137460649096</v>
      </c>
      <c r="U219">
        <v>6.5087195247505596</v>
      </c>
      <c r="V219">
        <v>7.7248070798374702</v>
      </c>
      <c r="W219">
        <v>9.2740786795485803</v>
      </c>
      <c r="X219">
        <v>10.2763674380213</v>
      </c>
      <c r="Y219">
        <v>11.4650887471429</v>
      </c>
      <c r="Z219">
        <v>12.9486398902025</v>
      </c>
      <c r="AA219">
        <v>15.5982726079485</v>
      </c>
      <c r="AB219">
        <v>17.7410190666475</v>
      </c>
      <c r="AC219">
        <v>20.114168370367899</v>
      </c>
      <c r="AD219">
        <v>24.216364965386799</v>
      </c>
      <c r="AE219">
        <v>26.0437717676399</v>
      </c>
      <c r="AF219">
        <v>29.453497871608501</v>
      </c>
      <c r="AG219">
        <v>32.084963666853</v>
      </c>
      <c r="AH219">
        <v>34.510039987960603</v>
      </c>
      <c r="AI219">
        <v>38.659328374252901</v>
      </c>
      <c r="AJ219">
        <v>43.982456894698402</v>
      </c>
      <c r="AK219">
        <v>49.3872812486564</v>
      </c>
      <c r="AL219">
        <v>52.5605194135101</v>
      </c>
      <c r="AM219">
        <v>56.305628412950902</v>
      </c>
      <c r="AN219">
        <v>60.871995528228098</v>
      </c>
      <c r="AO219">
        <v>64.578406501268304</v>
      </c>
      <c r="AP219">
        <v>72.462484413294803</v>
      </c>
      <c r="AQ219">
        <v>76.768284817474395</v>
      </c>
      <c r="AR219">
        <v>85.995614223674906</v>
      </c>
      <c r="AS219">
        <v>92.264694500580802</v>
      </c>
      <c r="AT219">
        <v>95.443522380358502</v>
      </c>
      <c r="AU219">
        <v>100</v>
      </c>
      <c r="AV219">
        <v>105.30463946338701</v>
      </c>
      <c r="AW219">
        <v>113.809135107928</v>
      </c>
      <c r="AX219">
        <v>128.214481072691</v>
      </c>
      <c r="AY219">
        <v>137.764195945479</v>
      </c>
      <c r="AZ219">
        <v>143.97630992848599</v>
      </c>
      <c r="BA219">
        <v>152.76634901371</v>
      </c>
      <c r="BB219">
        <v>166.42306358203899</v>
      </c>
    </row>
    <row r="220" spans="1:54">
      <c r="A220" t="s">
        <v>484</v>
      </c>
    </row>
    <row r="221" spans="1:54">
      <c r="A221" t="s">
        <v>479</v>
      </c>
      <c r="L221">
        <v>11.324461038757301</v>
      </c>
      <c r="M221">
        <v>12.977752271733699</v>
      </c>
      <c r="N221">
        <v>15.695422724403199</v>
      </c>
      <c r="O221">
        <v>18.558235797930699</v>
      </c>
      <c r="P221">
        <v>23.091023164269998</v>
      </c>
      <c r="Q221">
        <v>27.388579386359901</v>
      </c>
      <c r="R221">
        <v>31.460914300371901</v>
      </c>
      <c r="S221">
        <v>36.1672054893628</v>
      </c>
      <c r="T221">
        <v>40.428878175729203</v>
      </c>
      <c r="U221">
        <v>45.4744705867435</v>
      </c>
      <c r="V221">
        <v>51.646056784499201</v>
      </c>
      <c r="W221">
        <v>57.108551958442099</v>
      </c>
      <c r="X221">
        <v>56.587352657647997</v>
      </c>
      <c r="Y221">
        <v>60.012376634295101</v>
      </c>
      <c r="Z221">
        <v>62.469459052324602</v>
      </c>
      <c r="AA221">
        <v>62.990658353118697</v>
      </c>
      <c r="AB221">
        <v>63.139572439059897</v>
      </c>
      <c r="AC221">
        <v>64.777627384412895</v>
      </c>
      <c r="AD221">
        <v>65.968940071942299</v>
      </c>
      <c r="AE221">
        <v>67.011338673530503</v>
      </c>
      <c r="AF221">
        <v>69.617335177501204</v>
      </c>
      <c r="AG221">
        <v>71.000461041954793</v>
      </c>
      <c r="AH221">
        <v>73.305670816044298</v>
      </c>
      <c r="AI221">
        <v>74.319963116643606</v>
      </c>
      <c r="AJ221">
        <v>75.610880590133704</v>
      </c>
      <c r="AK221">
        <v>75.426463808206506</v>
      </c>
      <c r="AL221">
        <v>74.596588289534395</v>
      </c>
      <c r="AM221">
        <v>75.057630244352296</v>
      </c>
      <c r="AN221">
        <v>76.994006454587407</v>
      </c>
      <c r="AO221">
        <v>81.881051175657007</v>
      </c>
      <c r="AP221">
        <v>87.013984939296193</v>
      </c>
      <c r="AQ221">
        <v>92.208390963577699</v>
      </c>
      <c r="AR221">
        <v>92.369755647763895</v>
      </c>
      <c r="AS221">
        <v>95.420316582141993</v>
      </c>
      <c r="AT221">
        <v>99.100968188105099</v>
      </c>
      <c r="AU221">
        <v>100</v>
      </c>
      <c r="AV221">
        <v>99.646534501306306</v>
      </c>
      <c r="AW221">
        <v>104.94832828787</v>
      </c>
      <c r="AX221">
        <v>143.75168120972</v>
      </c>
      <c r="AY221">
        <v>189.40318443921601</v>
      </c>
      <c r="AZ221">
        <v>184.84367620356099</v>
      </c>
      <c r="BA221">
        <v>189.58185604966599</v>
      </c>
      <c r="BB221">
        <v>203.05700273249599</v>
      </c>
    </row>
    <row r="222" spans="1:54">
      <c r="A222" t="s">
        <v>520</v>
      </c>
      <c r="B222">
        <v>2.0664823472589</v>
      </c>
      <c r="C222">
        <v>2.1069624815271801</v>
      </c>
      <c r="D222">
        <v>2.0259254630068999</v>
      </c>
      <c r="E222">
        <v>2.0647557010478801</v>
      </c>
      <c r="F222">
        <v>2.1761816015132598</v>
      </c>
      <c r="G222">
        <v>2.0917680405546299</v>
      </c>
      <c r="H222">
        <v>2.1711167878557398</v>
      </c>
      <c r="I222">
        <v>2.3112432990470402</v>
      </c>
      <c r="J222">
        <v>2.37708587659476</v>
      </c>
      <c r="K222">
        <v>2.32981428245794</v>
      </c>
      <c r="L222">
        <v>2.4378636404849701</v>
      </c>
      <c r="M222">
        <v>2.5746136092379301</v>
      </c>
      <c r="N222">
        <v>2.6286382882514601</v>
      </c>
      <c r="O222">
        <v>3.1638202647291198</v>
      </c>
      <c r="P222">
        <v>3.6551071895082901</v>
      </c>
      <c r="Q222">
        <v>4.0741640647385502</v>
      </c>
      <c r="R222">
        <v>4.5397828149943802</v>
      </c>
      <c r="S222">
        <v>5.0830046902928503</v>
      </c>
      <c r="T222">
        <v>5.3274545341771598</v>
      </c>
      <c r="U222">
        <v>5.5699642999354104</v>
      </c>
      <c r="V222">
        <v>6.6447675817759704</v>
      </c>
      <c r="W222">
        <v>7.8670168011975301</v>
      </c>
      <c r="X222">
        <v>8.9922621143157908</v>
      </c>
      <c r="Y222">
        <v>9.5432443021185396</v>
      </c>
      <c r="Z222">
        <v>10.424039771352501</v>
      </c>
      <c r="AA222">
        <v>12.222492194215601</v>
      </c>
      <c r="AB222">
        <v>16.630349696637499</v>
      </c>
      <c r="AC222">
        <v>26.5228080614479</v>
      </c>
      <c r="AD222">
        <v>35.689677207109703</v>
      </c>
      <c r="AE222">
        <v>39.758021037470002</v>
      </c>
      <c r="AF222">
        <v>47.469831588582302</v>
      </c>
      <c r="AG222">
        <v>51.742116431554599</v>
      </c>
      <c r="AH222">
        <v>57.438496222184497</v>
      </c>
      <c r="AI222">
        <v>65.033669276357699</v>
      </c>
      <c r="AJ222">
        <v>75.002333909960001</v>
      </c>
      <c r="AK222">
        <v>80.987488509420203</v>
      </c>
      <c r="AL222">
        <v>87.668867305513203</v>
      </c>
      <c r="AM222">
        <v>89.322399772515794</v>
      </c>
      <c r="AN222">
        <v>88.610352298687005</v>
      </c>
      <c r="AO222">
        <v>85.328487398735703</v>
      </c>
      <c r="AP222">
        <v>82.046622498784302</v>
      </c>
      <c r="AQ222">
        <v>84.508021173747807</v>
      </c>
      <c r="AR222">
        <v>84.397733742049695</v>
      </c>
      <c r="AS222">
        <v>89.290126425946696</v>
      </c>
      <c r="AT222">
        <v>93.248483957359099</v>
      </c>
      <c r="AU222">
        <v>100</v>
      </c>
      <c r="AV222">
        <v>110.024110537757</v>
      </c>
      <c r="AW222">
        <v>114.32353316241201</v>
      </c>
      <c r="AX222">
        <v>132.32414526408201</v>
      </c>
      <c r="AY222">
        <v>136.18919740959001</v>
      </c>
      <c r="AZ222">
        <v>142.178000013489</v>
      </c>
      <c r="BA222">
        <v>148.93595336802801</v>
      </c>
      <c r="BB222">
        <v>203.59886683526599</v>
      </c>
    </row>
    <row r="223" spans="1:54">
      <c r="A223" t="s">
        <v>541</v>
      </c>
    </row>
    <row r="224" spans="1:54">
      <c r="A224" t="s">
        <v>232</v>
      </c>
      <c r="Y224">
        <v>44.531796297747299</v>
      </c>
      <c r="Z224">
        <v>53.549884078473902</v>
      </c>
      <c r="AA224">
        <v>56.309844571837999</v>
      </c>
      <c r="AB224">
        <v>48.957708847949199</v>
      </c>
      <c r="AC224">
        <v>46.032562721813903</v>
      </c>
      <c r="AD224">
        <v>53.157260742488297</v>
      </c>
      <c r="AE224">
        <v>51.196217841678198</v>
      </c>
      <c r="AF224">
        <v>50.818245244843197</v>
      </c>
      <c r="AG224">
        <v>52.4413163380976</v>
      </c>
      <c r="AH224">
        <v>50.808802075613599</v>
      </c>
      <c r="AI224">
        <v>46.526670031384299</v>
      </c>
      <c r="AJ224">
        <v>65.939875289517602</v>
      </c>
      <c r="AK224">
        <v>72.026340741208102</v>
      </c>
      <c r="AL224">
        <v>80.187558190821505</v>
      </c>
      <c r="AM224">
        <v>84.6558151044499</v>
      </c>
      <c r="AN224">
        <v>88.2611802191457</v>
      </c>
      <c r="AO224">
        <v>81.178167878823004</v>
      </c>
      <c r="AP224">
        <v>84.281285239227401</v>
      </c>
      <c r="AQ224">
        <v>94.758533296791796</v>
      </c>
      <c r="AR224">
        <v>99.678224787088695</v>
      </c>
      <c r="AS224">
        <v>97.9312947085606</v>
      </c>
      <c r="AT224">
        <v>92.686681868865605</v>
      </c>
      <c r="AU224">
        <v>100</v>
      </c>
      <c r="AV224">
        <v>108.036288979513</v>
      </c>
      <c r="AW224">
        <v>98.340313348391007</v>
      </c>
      <c r="AX224">
        <v>108.466391637277</v>
      </c>
      <c r="AY224">
        <v>119.26142564551201</v>
      </c>
      <c r="AZ224">
        <v>116.783333333333</v>
      </c>
      <c r="BA224">
        <v>111.0665</v>
      </c>
      <c r="BB224">
        <v>122.446833333333</v>
      </c>
    </row>
    <row r="225" spans="1:55">
      <c r="A225" t="s">
        <v>529</v>
      </c>
      <c r="H225">
        <v>11.300622758171301</v>
      </c>
      <c r="I225">
        <v>11.0385793317857</v>
      </c>
      <c r="J225">
        <v>11.071334760179401</v>
      </c>
      <c r="K225">
        <v>11.737361801965401</v>
      </c>
      <c r="L225">
        <v>12.263268400488499</v>
      </c>
      <c r="M225">
        <v>13.059407282368401</v>
      </c>
      <c r="N225">
        <v>14.0684564481798</v>
      </c>
      <c r="O225">
        <v>14.5770754595982</v>
      </c>
      <c r="P225">
        <v>16.447595825064099</v>
      </c>
      <c r="Q225">
        <v>19.4101695976447</v>
      </c>
      <c r="R225">
        <v>21.669655190405098</v>
      </c>
      <c r="S225">
        <v>26.536012561682298</v>
      </c>
      <c r="T225">
        <v>26.653506885513298</v>
      </c>
      <c r="U225">
        <v>28.6629817252817</v>
      </c>
      <c r="V225">
        <v>32.190493959022497</v>
      </c>
      <c r="W225">
        <v>38.537333460947401</v>
      </c>
      <c r="X225">
        <v>42.826412784543201</v>
      </c>
      <c r="Y225">
        <v>46.833022877558598</v>
      </c>
      <c r="Z225">
        <v>45.181396046901398</v>
      </c>
      <c r="AA225">
        <v>44.3616182988928</v>
      </c>
      <c r="AB225">
        <v>46.191364378463</v>
      </c>
      <c r="AC225">
        <v>46.216311803385999</v>
      </c>
      <c r="AD225">
        <v>46.146566314353798</v>
      </c>
      <c r="AE225">
        <v>45.759210598344602</v>
      </c>
      <c r="AF225">
        <v>46.223822856050901</v>
      </c>
      <c r="AG225">
        <v>46.402746860606698</v>
      </c>
      <c r="AH225">
        <v>47.049502145439099</v>
      </c>
      <c r="AI225">
        <v>46.575769323782602</v>
      </c>
      <c r="AJ225">
        <v>64.816129519351705</v>
      </c>
      <c r="AK225">
        <v>75.467690401637</v>
      </c>
      <c r="AL225">
        <v>79.005238389213801</v>
      </c>
      <c r="AM225">
        <v>85.523822414726297</v>
      </c>
      <c r="AN225">
        <v>86.356253383865507</v>
      </c>
      <c r="AO225">
        <v>86.295343800757706</v>
      </c>
      <c r="AP225">
        <v>87.926367081754506</v>
      </c>
      <c r="AQ225">
        <v>91.364374661613397</v>
      </c>
      <c r="AR225">
        <v>94.172983216025997</v>
      </c>
      <c r="AS225">
        <v>93.266107200866301</v>
      </c>
      <c r="AT225">
        <v>93.631564699512694</v>
      </c>
      <c r="AU225">
        <v>100</v>
      </c>
      <c r="AV225">
        <v>102.226583649161</v>
      </c>
      <c r="AW225">
        <v>103.207904710341</v>
      </c>
      <c r="AX225">
        <v>112.168381158636</v>
      </c>
      <c r="AY225">
        <v>115.884957985612</v>
      </c>
      <c r="AZ225">
        <v>118.01048434398101</v>
      </c>
      <c r="BA225">
        <v>122.226146002527</v>
      </c>
      <c r="BB225">
        <v>125.44163959574</v>
      </c>
    </row>
    <row r="226" spans="1:55">
      <c r="A226" t="s">
        <v>526</v>
      </c>
      <c r="B226">
        <v>11.7952181474672</v>
      </c>
      <c r="C226">
        <v>12.666529741602099</v>
      </c>
      <c r="D226">
        <v>13.1346971653163</v>
      </c>
      <c r="E226">
        <v>13.1346971653163</v>
      </c>
      <c r="F226">
        <v>13.030659960046499</v>
      </c>
      <c r="G226">
        <v>13.0523343777785</v>
      </c>
      <c r="H226">
        <v>13.5790227294028</v>
      </c>
      <c r="I226">
        <v>14.164232009034899</v>
      </c>
      <c r="J226">
        <v>14.4178226968909</v>
      </c>
      <c r="K226">
        <v>14.771115706442099</v>
      </c>
      <c r="L226">
        <v>14.7581110558268</v>
      </c>
      <c r="M226">
        <v>14.8296366344173</v>
      </c>
      <c r="N226">
        <v>15.547059862434701</v>
      </c>
      <c r="O226">
        <v>17.958338838729802</v>
      </c>
      <c r="P226">
        <v>22.324650297387301</v>
      </c>
      <c r="Q226">
        <v>23.514575832682599</v>
      </c>
      <c r="R226">
        <v>24.490267433930502</v>
      </c>
      <c r="S226">
        <v>26.351838020643701</v>
      </c>
      <c r="T226">
        <v>28.439981343326401</v>
      </c>
      <c r="U226">
        <v>31.2547903774236</v>
      </c>
      <c r="V226">
        <v>37.413078162832399</v>
      </c>
      <c r="W226">
        <v>42.150693658247903</v>
      </c>
      <c r="X226">
        <v>44.367432317474702</v>
      </c>
      <c r="Y226">
        <v>46.020800930689603</v>
      </c>
      <c r="Z226">
        <v>46.418834115541202</v>
      </c>
      <c r="AA226">
        <v>47.547615403342803</v>
      </c>
      <c r="AB226">
        <v>48.423288409611999</v>
      </c>
      <c r="AC226">
        <v>49.617629995250503</v>
      </c>
      <c r="AD226">
        <v>51.534225445176602</v>
      </c>
      <c r="AE226">
        <v>54.294122893070501</v>
      </c>
      <c r="AF226">
        <v>57.477927405689798</v>
      </c>
      <c r="AG226">
        <v>60.759832337465397</v>
      </c>
      <c r="AH226">
        <v>63.274770355836999</v>
      </c>
      <c r="AI226">
        <v>65.370552037813198</v>
      </c>
      <c r="AJ226">
        <v>68.670293409435502</v>
      </c>
      <c r="AK226">
        <v>72.665655935075407</v>
      </c>
      <c r="AL226">
        <v>76.883973958797796</v>
      </c>
      <c r="AM226">
        <v>81.209310621599897</v>
      </c>
      <c r="AN226">
        <v>87.701774725764693</v>
      </c>
      <c r="AO226">
        <v>87.951484883617198</v>
      </c>
      <c r="AP226">
        <v>89.351645411575802</v>
      </c>
      <c r="AQ226">
        <v>90.805315259074305</v>
      </c>
      <c r="AR226">
        <v>91.438508873628805</v>
      </c>
      <c r="AS226">
        <v>93.0883795594399</v>
      </c>
      <c r="AT226">
        <v>95.656826897351294</v>
      </c>
      <c r="AU226">
        <v>100</v>
      </c>
      <c r="AV226">
        <v>104.63747436011801</v>
      </c>
      <c r="AW226">
        <v>106.982966199947</v>
      </c>
      <c r="AX226">
        <v>112.833318469633</v>
      </c>
      <c r="AY226">
        <v>111.87906893784</v>
      </c>
      <c r="AZ226">
        <v>115.539998216356</v>
      </c>
      <c r="BA226">
        <v>119.940674786166</v>
      </c>
      <c r="BB226">
        <v>123.556765594608</v>
      </c>
    </row>
    <row r="227" spans="1:55">
      <c r="A227" t="s">
        <v>522</v>
      </c>
      <c r="AP227">
        <v>48.168905587084701</v>
      </c>
      <c r="AQ227">
        <v>66.758196382306807</v>
      </c>
      <c r="AR227">
        <v>74.936065280201603</v>
      </c>
      <c r="AS227">
        <v>87.153260094359794</v>
      </c>
      <c r="AT227">
        <v>93.377715499699605</v>
      </c>
      <c r="AU227">
        <v>100</v>
      </c>
      <c r="AV227">
        <v>110.010865186236</v>
      </c>
      <c r="AW227">
        <v>124.476331043805</v>
      </c>
      <c r="AX227">
        <v>149.957285660368</v>
      </c>
      <c r="AY227">
        <v>159.62688355663701</v>
      </c>
      <c r="AZ227">
        <v>169.874235254685</v>
      </c>
      <c r="BA227">
        <v>190.992234121861</v>
      </c>
      <c r="BB227">
        <v>202.12930836031501</v>
      </c>
    </row>
    <row r="228" spans="1:55">
      <c r="A228" t="s">
        <v>539</v>
      </c>
    </row>
    <row r="229" spans="1:55">
      <c r="A229" t="s">
        <v>528</v>
      </c>
      <c r="AR229">
        <v>89.393830959707998</v>
      </c>
      <c r="AS229">
        <v>95.799041007657607</v>
      </c>
      <c r="AT229">
        <v>98.900548314698597</v>
      </c>
      <c r="AU229">
        <v>100</v>
      </c>
      <c r="AV229">
        <v>103.936162599299</v>
      </c>
      <c r="AW229">
        <v>114.642524869391</v>
      </c>
      <c r="AX229">
        <v>125.033994131539</v>
      </c>
      <c r="AY229">
        <v>125.8713232663</v>
      </c>
      <c r="AZ229">
        <v>134.387747799327</v>
      </c>
      <c r="BA229">
        <v>152.529879052458</v>
      </c>
      <c r="BB229">
        <v>170.52887712016101</v>
      </c>
    </row>
    <row r="230" spans="1:55">
      <c r="A230" t="s">
        <v>531</v>
      </c>
      <c r="Q230">
        <v>8.9898405998527302</v>
      </c>
      <c r="R230">
        <v>9.6289801347876303</v>
      </c>
      <c r="S230">
        <v>11.317704744041199</v>
      </c>
      <c r="T230">
        <v>12.4024364745183</v>
      </c>
      <c r="U230">
        <v>13.0796114318712</v>
      </c>
      <c r="V230">
        <v>16.008579688576599</v>
      </c>
      <c r="W230">
        <v>18.393737696913799</v>
      </c>
      <c r="X230">
        <v>20.387227146554402</v>
      </c>
      <c r="Y230">
        <v>22.387938511843998</v>
      </c>
      <c r="Z230">
        <v>22.411770833485701</v>
      </c>
      <c r="AA230">
        <v>26.169104213719599</v>
      </c>
      <c r="AB230">
        <v>31.840963117403899</v>
      </c>
      <c r="AC230">
        <v>33.3330267606433</v>
      </c>
      <c r="AD230">
        <v>36.641004135665703</v>
      </c>
      <c r="AE230">
        <v>38.133628073175899</v>
      </c>
      <c r="AF230">
        <v>41.8363514384788</v>
      </c>
      <c r="AG230">
        <v>46.269100885731199</v>
      </c>
      <c r="AH230">
        <v>49.941470225626702</v>
      </c>
      <c r="AI230">
        <v>50.421360040643698</v>
      </c>
      <c r="AJ230">
        <v>50.932104249359</v>
      </c>
      <c r="AK230">
        <v>51.675716181909799</v>
      </c>
      <c r="AL230">
        <v>53.2235486975393</v>
      </c>
      <c r="AM230">
        <v>54.354406108503099</v>
      </c>
      <c r="AN230">
        <v>56.134211536532199</v>
      </c>
      <c r="AO230">
        <v>58.640241834525199</v>
      </c>
      <c r="AP230">
        <v>62.338587585715601</v>
      </c>
      <c r="AQ230">
        <v>67.515404498870694</v>
      </c>
      <c r="AR230">
        <v>74.513151586304204</v>
      </c>
      <c r="AS230">
        <v>83.184476000771099</v>
      </c>
      <c r="AT230">
        <v>92.315106341964906</v>
      </c>
      <c r="AU230">
        <v>100</v>
      </c>
      <c r="AV230">
        <v>106.438347362334</v>
      </c>
      <c r="AW230">
        <v>112.703206322688</v>
      </c>
      <c r="AX230">
        <v>124.468290175416</v>
      </c>
      <c r="AY230">
        <v>126.23530167705501</v>
      </c>
      <c r="AZ230">
        <v>130.72108485911099</v>
      </c>
      <c r="BA230">
        <v>138.90606057304601</v>
      </c>
      <c r="BB230">
        <v>140.59097799244199</v>
      </c>
    </row>
    <row r="231" spans="1:55">
      <c r="A231" t="s">
        <v>533</v>
      </c>
      <c r="B231">
        <v>3.5569344738686302</v>
      </c>
      <c r="C231">
        <v>3.6110979673783601</v>
      </c>
      <c r="D231">
        <v>3.7188297511547699</v>
      </c>
      <c r="E231">
        <v>3.8587025090721401</v>
      </c>
      <c r="F231">
        <v>3.8920338896784301</v>
      </c>
      <c r="G231">
        <v>3.9613750654193298</v>
      </c>
      <c r="H231">
        <v>4.1235679442972497</v>
      </c>
      <c r="I231">
        <v>4.21165802161467</v>
      </c>
      <c r="J231">
        <v>4.55836390030729</v>
      </c>
      <c r="K231">
        <v>4.6693693018134503</v>
      </c>
      <c r="L231">
        <v>4.78721954040667</v>
      </c>
      <c r="M231">
        <v>4.9562572563627203</v>
      </c>
      <c r="N231">
        <v>5.4172421543031799</v>
      </c>
      <c r="O231">
        <v>6.2195761018974096</v>
      </c>
      <c r="P231">
        <v>7.5894363247402303</v>
      </c>
      <c r="Q231">
        <v>8.8780513073228597</v>
      </c>
      <c r="R231">
        <v>9.8273337790231494</v>
      </c>
      <c r="S231">
        <v>10.9815407209007</v>
      </c>
      <c r="T231">
        <v>12.1078719076099</v>
      </c>
      <c r="U231">
        <v>13.8904134379084</v>
      </c>
      <c r="V231">
        <v>16.3171109312024</v>
      </c>
      <c r="W231">
        <v>18.6556607664117</v>
      </c>
      <c r="X231">
        <v>20.8262026720652</v>
      </c>
      <c r="Y231">
        <v>23.9865789274122</v>
      </c>
      <c r="Z231">
        <v>27.1851365544461</v>
      </c>
      <c r="AA231">
        <v>29.257343720316602</v>
      </c>
      <c r="AB231">
        <v>31.508309125927799</v>
      </c>
      <c r="AC231">
        <v>34.8960380939345</v>
      </c>
      <c r="AD231">
        <v>37.603444441302898</v>
      </c>
      <c r="AE231">
        <v>41.9023197761951</v>
      </c>
      <c r="AF231">
        <v>46.538570843869401</v>
      </c>
      <c r="AG231">
        <v>48.299172515138103</v>
      </c>
      <c r="AH231">
        <v>51.409568801046099</v>
      </c>
      <c r="AI231">
        <v>56.979916866532299</v>
      </c>
      <c r="AJ231">
        <v>62.002522189846204</v>
      </c>
      <c r="AK231">
        <v>65.215620239911502</v>
      </c>
      <c r="AL231">
        <v>67.435934569789097</v>
      </c>
      <c r="AM231">
        <v>69.881214668773595</v>
      </c>
      <c r="AN231">
        <v>73.803443947544196</v>
      </c>
      <c r="AO231">
        <v>76.341644690289897</v>
      </c>
      <c r="AP231">
        <v>79.055905600162504</v>
      </c>
      <c r="AQ231">
        <v>83.432956977344801</v>
      </c>
      <c r="AR231">
        <v>86.886576636410595</v>
      </c>
      <c r="AS231">
        <v>90.199985240941601</v>
      </c>
      <c r="AT231">
        <v>93.557671020588899</v>
      </c>
      <c r="AU231">
        <v>100</v>
      </c>
      <c r="AV231">
        <v>108.316729392665</v>
      </c>
      <c r="AW231">
        <v>116.862224190097</v>
      </c>
      <c r="AX231">
        <v>130.942365877057</v>
      </c>
      <c r="AY231">
        <v>140.070843480186</v>
      </c>
      <c r="AZ231">
        <v>154.84466091063399</v>
      </c>
      <c r="BA231">
        <v>162.74813666888099</v>
      </c>
      <c r="BB231">
        <v>177.82451479595599</v>
      </c>
    </row>
    <row r="232" spans="1:55">
      <c r="A232" t="s">
        <v>535</v>
      </c>
      <c r="Y232">
        <v>34.278889790868703</v>
      </c>
      <c r="Z232">
        <v>37.329710982256003</v>
      </c>
      <c r="AA232">
        <v>40.037743275734599</v>
      </c>
      <c r="AB232">
        <v>42.505823340677097</v>
      </c>
      <c r="AC232">
        <v>46.002270099345701</v>
      </c>
      <c r="AD232">
        <v>49.313039538313703</v>
      </c>
      <c r="AE232">
        <v>53.130305731644</v>
      </c>
      <c r="AF232">
        <v>56.607839952267597</v>
      </c>
      <c r="AG232">
        <v>61.246125079639597</v>
      </c>
      <c r="AH232">
        <v>64.813310793060793</v>
      </c>
      <c r="AI232">
        <v>67.389611586087298</v>
      </c>
      <c r="AJ232">
        <v>70.579317329834097</v>
      </c>
      <c r="AK232">
        <v>74.986395975780198</v>
      </c>
      <c r="AL232">
        <v>77.779747751369698</v>
      </c>
      <c r="AM232">
        <v>80.620284523167697</v>
      </c>
      <c r="AN232">
        <v>83.139963320742993</v>
      </c>
      <c r="AO232">
        <v>85.376532141062597</v>
      </c>
      <c r="AP232">
        <v>87.905647937880005</v>
      </c>
      <c r="AQ232">
        <v>89.6491099553146</v>
      </c>
      <c r="AR232">
        <v>92.088491685590796</v>
      </c>
      <c r="AS232">
        <v>94.586477181158898</v>
      </c>
      <c r="AT232">
        <v>98.022122921397695</v>
      </c>
      <c r="AU232">
        <v>100</v>
      </c>
      <c r="AV232">
        <v>104.49051351549301</v>
      </c>
      <c r="AW232">
        <v>108.060480651924</v>
      </c>
      <c r="AX232">
        <v>113.377808752088</v>
      </c>
      <c r="AY232">
        <v>117.37416540598601</v>
      </c>
      <c r="AZ232">
        <v>122.557724245768</v>
      </c>
      <c r="BA232">
        <v>126.980470417132</v>
      </c>
      <c r="BB232">
        <v>133.96991427206399</v>
      </c>
    </row>
    <row r="233" spans="1:55">
      <c r="A233" t="s">
        <v>537</v>
      </c>
      <c r="B233">
        <v>1.07585775276395E-4</v>
      </c>
      <c r="C233">
        <v>1.0813891551056899E-4</v>
      </c>
      <c r="D233">
        <v>1.1131947184911501E-4</v>
      </c>
      <c r="E233">
        <v>1.14776598304056E-4</v>
      </c>
      <c r="F233">
        <v>1.16712589118824E-4</v>
      </c>
      <c r="G233">
        <v>1.2362684202870701E-4</v>
      </c>
      <c r="H233">
        <v>1.2901995929703199E-4</v>
      </c>
      <c r="I233">
        <v>1.37731917963485E-4</v>
      </c>
      <c r="J233">
        <v>1.3828505819765799E-4</v>
      </c>
      <c r="K233">
        <v>1.49163482775067E-4</v>
      </c>
      <c r="L233">
        <v>1.5950029087557301E-4</v>
      </c>
      <c r="M233">
        <v>1.8461055269329701E-4</v>
      </c>
      <c r="N233">
        <v>2.06148450507583E-4</v>
      </c>
      <c r="O233">
        <v>2.3797706140285901E-4</v>
      </c>
      <c r="P233">
        <v>2.7561364474174498E-4</v>
      </c>
      <c r="Q233">
        <v>3.28530727012281E-4</v>
      </c>
      <c r="R233">
        <v>3.8557331351904401E-4</v>
      </c>
      <c r="S233">
        <v>4.8999005621254996E-4</v>
      </c>
      <c r="T233">
        <v>7.1187995584588801E-4</v>
      </c>
      <c r="U233">
        <v>1.12969673543319E-3</v>
      </c>
      <c r="V233">
        <v>2.37431987798602E-3</v>
      </c>
      <c r="W233">
        <v>3.24273851971293E-3</v>
      </c>
      <c r="X233">
        <v>4.2427238705562403E-3</v>
      </c>
      <c r="Y233">
        <v>5.5751296080749201E-3</v>
      </c>
      <c r="Z233">
        <v>8.2722559292845495E-3</v>
      </c>
      <c r="AA233">
        <v>1.19914792917985E-2</v>
      </c>
      <c r="AB233">
        <v>1.6142859863837501E-2</v>
      </c>
      <c r="AC233">
        <v>2.24137496533201E-2</v>
      </c>
      <c r="AD233">
        <v>3.8925211897932598E-2</v>
      </c>
      <c r="AE233">
        <v>6.3554187141989099E-2</v>
      </c>
      <c r="AF233">
        <v>0.101885434674109</v>
      </c>
      <c r="AG233">
        <v>0.169098666447002</v>
      </c>
      <c r="AH233">
        <v>0.28759082180175</v>
      </c>
      <c r="AI233">
        <v>0.47767996479908797</v>
      </c>
      <c r="AJ233">
        <v>0.98527572936358199</v>
      </c>
      <c r="AK233">
        <v>1.8533795384612399</v>
      </c>
      <c r="AL233">
        <v>3.3425125943798202</v>
      </c>
      <c r="AM233">
        <v>6.2081569923037403</v>
      </c>
      <c r="AN233">
        <v>11.462823992761701</v>
      </c>
      <c r="AO233">
        <v>18.8984689623361</v>
      </c>
      <c r="AP233">
        <v>29.276635462435699</v>
      </c>
      <c r="AQ233">
        <v>45.203179033700501</v>
      </c>
      <c r="AR233">
        <v>65.528392302036494</v>
      </c>
      <c r="AS233">
        <v>82.1046954844212</v>
      </c>
      <c r="AT233">
        <v>90.794850414840894</v>
      </c>
      <c r="AU233">
        <v>100</v>
      </c>
      <c r="AV233">
        <v>109.597242122884</v>
      </c>
      <c r="AW233">
        <v>119.193774915235</v>
      </c>
      <c r="AX233">
        <v>131.642525784165</v>
      </c>
      <c r="AY233">
        <v>139.87146930726701</v>
      </c>
      <c r="AZ233">
        <v>151.853480684929</v>
      </c>
      <c r="BA233">
        <v>161.68125523131201</v>
      </c>
      <c r="BB233">
        <v>176.05725716069099</v>
      </c>
    </row>
    <row r="234" spans="1:55">
      <c r="A234" t="s">
        <v>543</v>
      </c>
    </row>
    <row r="235" spans="1:55">
      <c r="A235" t="s">
        <v>524</v>
      </c>
      <c r="G235">
        <v>0.147888563808627</v>
      </c>
      <c r="H235">
        <v>0.16234765152512001</v>
      </c>
      <c r="I235">
        <v>0.182133771552207</v>
      </c>
      <c r="J235">
        <v>0.21054461057164001</v>
      </c>
      <c r="K235">
        <v>0.245106903570836</v>
      </c>
      <c r="L235">
        <v>0.25366820550673103</v>
      </c>
      <c r="M235">
        <v>0.26578086231973802</v>
      </c>
      <c r="N235">
        <v>0.28607431875974398</v>
      </c>
      <c r="O235">
        <v>0.31581691585555699</v>
      </c>
      <c r="P235">
        <v>0.37771195799887503</v>
      </c>
      <c r="Q235">
        <v>0.47613522173661299</v>
      </c>
      <c r="R235">
        <v>0.50879500319513404</v>
      </c>
      <c r="S235">
        <v>0.567836278027121</v>
      </c>
      <c r="T235">
        <v>0.60517151330740404</v>
      </c>
      <c r="U235">
        <v>0.68353291967514695</v>
      </c>
      <c r="V235">
        <v>0.88994140673800504</v>
      </c>
      <c r="W235">
        <v>1.1182115905049099</v>
      </c>
      <c r="X235">
        <v>1.44173630991086</v>
      </c>
      <c r="Y235">
        <v>1.83181144110159</v>
      </c>
      <c r="Z235">
        <v>2.4939369330951102</v>
      </c>
      <c r="AA235">
        <v>3.3239716125012602</v>
      </c>
      <c r="AB235">
        <v>4.4020087863357498</v>
      </c>
      <c r="AC235">
        <v>5.7203826648452099</v>
      </c>
      <c r="AD235">
        <v>7.5043822913369196</v>
      </c>
      <c r="AE235">
        <v>9.4442529761470695</v>
      </c>
      <c r="AF235">
        <v>12.8278239242943</v>
      </c>
      <c r="AG235">
        <v>16.5088516590917</v>
      </c>
      <c r="AH235">
        <v>20.1155151972266</v>
      </c>
      <c r="AI235">
        <v>25.2001671440302</v>
      </c>
      <c r="AJ235">
        <v>33.789231858557699</v>
      </c>
      <c r="AK235">
        <v>43.0568698676311</v>
      </c>
      <c r="AL235">
        <v>52.089021253939897</v>
      </c>
      <c r="AM235">
        <v>60.470485919450802</v>
      </c>
      <c r="AN235">
        <v>68.210559388747299</v>
      </c>
      <c r="AO235">
        <v>73.592668122201204</v>
      </c>
      <c r="AP235">
        <v>77.952269151544598</v>
      </c>
      <c r="AQ235">
        <v>81.964837263129496</v>
      </c>
      <c r="AR235">
        <v>86.323590969441398</v>
      </c>
      <c r="AS235">
        <v>90.901819775755797</v>
      </c>
      <c r="AT235">
        <v>95.206749465219204</v>
      </c>
      <c r="AU235">
        <v>100</v>
      </c>
      <c r="AV235">
        <v>107.250972620825</v>
      </c>
      <c r="AW235">
        <v>114.78590511399599</v>
      </c>
      <c r="AX235">
        <v>126.584052425018</v>
      </c>
      <c r="AY235">
        <v>141.95417652298599</v>
      </c>
      <c r="AZ235">
        <v>150.755556854139</v>
      </c>
      <c r="BA235">
        <v>169.887898548701</v>
      </c>
      <c r="BB235">
        <v>197.07182063634701</v>
      </c>
    </row>
    <row r="236" spans="1:55">
      <c r="A236" t="s">
        <v>545</v>
      </c>
      <c r="V236">
        <v>4.5535820956073801E-2</v>
      </c>
      <c r="W236">
        <v>9.5051312392585102E-2</v>
      </c>
      <c r="X236">
        <v>0.14188697834115399</v>
      </c>
      <c r="Y236">
        <v>0.17601527479276299</v>
      </c>
      <c r="Z236">
        <v>0.251218908703702</v>
      </c>
      <c r="AA236">
        <v>0.64727881551391298</v>
      </c>
      <c r="AB236">
        <v>1.6892988034091501</v>
      </c>
      <c r="AC236">
        <v>5.0683359883703902</v>
      </c>
      <c r="AD236">
        <v>15.008296746135001</v>
      </c>
      <c r="AE236">
        <v>24.229547240154002</v>
      </c>
      <c r="AF236">
        <v>32.254046239954697</v>
      </c>
      <c r="AG236">
        <v>41.307158094290202</v>
      </c>
      <c r="AH236">
        <v>54.037880250622898</v>
      </c>
      <c r="AI236">
        <v>54.131100895382197</v>
      </c>
      <c r="AJ236">
        <v>59.564109512228598</v>
      </c>
      <c r="AK236">
        <v>63.465642188028099</v>
      </c>
      <c r="AL236">
        <v>68.029866889361898</v>
      </c>
      <c r="AM236">
        <v>73.587241301885101</v>
      </c>
      <c r="AN236">
        <v>73.637872393959299</v>
      </c>
      <c r="AO236">
        <v>77.8922039962453</v>
      </c>
      <c r="AP236">
        <v>80.534324368931394</v>
      </c>
      <c r="AQ236">
        <v>82.036390380282498</v>
      </c>
      <c r="AR236">
        <v>81.800528775194294</v>
      </c>
      <c r="AS236">
        <v>88.901204465218001</v>
      </c>
      <c r="AT236">
        <v>92.2094738207972</v>
      </c>
      <c r="AU236">
        <v>100</v>
      </c>
      <c r="AV236">
        <v>107.310676135619</v>
      </c>
      <c r="AW236">
        <v>113.897953615009</v>
      </c>
      <c r="AX236">
        <v>127.62363147761</v>
      </c>
      <c r="AY236">
        <v>144.23672654465199</v>
      </c>
      <c r="AZ236">
        <v>149.972376254978</v>
      </c>
      <c r="BA236">
        <v>178.00656929197001</v>
      </c>
      <c r="BB236">
        <v>202.95607073094899</v>
      </c>
    </row>
    <row r="237" spans="1:55">
      <c r="A237" t="s">
        <v>547</v>
      </c>
      <c r="AH237">
        <v>8.1917659688774298E-3</v>
      </c>
      <c r="AI237">
        <v>0.396064868138441</v>
      </c>
      <c r="AJ237">
        <v>3.9257464476501398</v>
      </c>
      <c r="AK237">
        <v>18.715846020270899</v>
      </c>
      <c r="AL237">
        <v>33.749443187631798</v>
      </c>
      <c r="AM237">
        <v>39.129306730945999</v>
      </c>
      <c r="AN237">
        <v>43.268076560071798</v>
      </c>
      <c r="AO237">
        <v>53.082865043785397</v>
      </c>
      <c r="AP237">
        <v>68.053877089254499</v>
      </c>
      <c r="AQ237">
        <v>76.192309953755995</v>
      </c>
      <c r="AR237">
        <v>76.769406392694094</v>
      </c>
      <c r="AS237">
        <v>80.745814307458105</v>
      </c>
      <c r="AT237">
        <v>88.051750380517504</v>
      </c>
      <c r="AU237">
        <v>100</v>
      </c>
      <c r="AV237">
        <v>109.056316590563</v>
      </c>
      <c r="AW237">
        <v>123.05936073059399</v>
      </c>
      <c r="AX237">
        <v>154.109589041096</v>
      </c>
      <c r="AY237">
        <v>178.604643529257</v>
      </c>
      <c r="AZ237">
        <v>195.35523983544101</v>
      </c>
      <c r="BA237">
        <v>210.905701562432</v>
      </c>
      <c r="BB237">
        <v>212.077399904446</v>
      </c>
    </row>
    <row r="238" spans="1:55">
      <c r="A238" t="s">
        <v>157</v>
      </c>
    </row>
    <row r="239" spans="1:55">
      <c r="A239" t="s">
        <v>554</v>
      </c>
      <c r="B239">
        <v>5.3160817790638704E-6</v>
      </c>
      <c r="C239">
        <v>6.5253449351014899E-6</v>
      </c>
      <c r="D239">
        <v>7.2370919995094802E-6</v>
      </c>
      <c r="E239">
        <v>8.7753138828049996E-6</v>
      </c>
      <c r="F239">
        <v>1.24933631009237E-5</v>
      </c>
      <c r="G239">
        <v>1.9559179068926601E-5</v>
      </c>
      <c r="H239">
        <v>3.3927878781965602E-5</v>
      </c>
      <c r="I239">
        <v>6.4217093427072704E-5</v>
      </c>
      <c r="J239">
        <v>1.4470486611745299E-4</v>
      </c>
      <c r="K239">
        <v>1.7504465304578101E-4</v>
      </c>
      <c r="L239">
        <v>2.0358768788744899E-4</v>
      </c>
      <c r="M239">
        <v>2.5235322776914998E-4</v>
      </c>
      <c r="N239">
        <v>4.4536540169202603E-4</v>
      </c>
      <c r="O239">
        <v>8.7735766200896105E-4</v>
      </c>
      <c r="P239">
        <v>1.55479546389946E-3</v>
      </c>
      <c r="Q239">
        <v>2.82048268180623E-3</v>
      </c>
      <c r="R239">
        <v>4.2482970276612403E-3</v>
      </c>
      <c r="S239">
        <v>6.7206434013152797E-3</v>
      </c>
      <c r="T239">
        <v>9.7145787203828503E-3</v>
      </c>
      <c r="U239">
        <v>1.6208219521906899E-2</v>
      </c>
      <c r="V239">
        <v>2.6496521461592499E-2</v>
      </c>
      <c r="W239">
        <v>3.5517351184659603E-2</v>
      </c>
      <c r="X239">
        <v>4.2262984568433297E-2</v>
      </c>
      <c r="Y239">
        <v>6.3055265538224797E-2</v>
      </c>
      <c r="Z239">
        <v>9.7927616656939304E-2</v>
      </c>
      <c r="AA239">
        <v>0.16865345269056201</v>
      </c>
      <c r="AB239">
        <v>0.29747203318634802</v>
      </c>
      <c r="AC239">
        <v>0.48656507635351998</v>
      </c>
      <c r="AD239">
        <v>0.78916941678692198</v>
      </c>
      <c r="AE239">
        <v>1.4240359840338901</v>
      </c>
      <c r="AF239">
        <v>3.0264453707537302</v>
      </c>
      <c r="AG239">
        <v>6.1125626565156601</v>
      </c>
      <c r="AH239">
        <v>10.2971737741029</v>
      </c>
      <c r="AI239">
        <v>15.868026385075799</v>
      </c>
      <c r="AJ239">
        <v>22.966753357424501</v>
      </c>
      <c r="AK239">
        <v>32.669820763173497</v>
      </c>
      <c r="AL239">
        <v>41.929117241545597</v>
      </c>
      <c r="AM239">
        <v>50.238969036526697</v>
      </c>
      <c r="AN239">
        <v>55.670339299854902</v>
      </c>
      <c r="AO239">
        <v>58.820550131241902</v>
      </c>
      <c r="AP239">
        <v>61.622658043147098</v>
      </c>
      <c r="AQ239">
        <v>64.308999626171399</v>
      </c>
      <c r="AR239">
        <v>73.294556972710495</v>
      </c>
      <c r="AS239">
        <v>87.498844346543294</v>
      </c>
      <c r="AT239">
        <v>95.511642957347306</v>
      </c>
      <c r="AU239">
        <v>100</v>
      </c>
      <c r="AV239">
        <v>106.398903435607</v>
      </c>
      <c r="AW239">
        <v>115.032338198467</v>
      </c>
      <c r="AX239">
        <v>124.07497477660699</v>
      </c>
      <c r="AY239">
        <v>132.88326493204701</v>
      </c>
      <c r="AZ239">
        <v>141.75506578180401</v>
      </c>
      <c r="BA239">
        <v>153.228402143284</v>
      </c>
      <c r="BB239">
        <v>165.63647929671899</v>
      </c>
    </row>
    <row r="240" spans="1:55">
      <c r="A240" t="s">
        <v>46</v>
      </c>
      <c r="B240">
        <v>15.154181877448799</v>
      </c>
      <c r="C240">
        <v>15.317116896778201</v>
      </c>
      <c r="D240">
        <v>15.488066862145899</v>
      </c>
      <c r="E240">
        <v>15.676111824221399</v>
      </c>
      <c r="F240">
        <v>15.8812517826626</v>
      </c>
      <c r="G240">
        <v>16.1462242288972</v>
      </c>
      <c r="H240">
        <v>16.629157881075301</v>
      </c>
      <c r="I240">
        <v>17.090722787582401</v>
      </c>
      <c r="J240">
        <v>17.8115618081452</v>
      </c>
      <c r="K240">
        <v>18.7760045295135</v>
      </c>
      <c r="L240">
        <v>19.882905555226898</v>
      </c>
      <c r="M240">
        <v>20.729107883768801</v>
      </c>
      <c r="N240">
        <v>21.414332328327099</v>
      </c>
      <c r="O240">
        <v>22.746317475136401</v>
      </c>
      <c r="P240">
        <v>25.256432799952801</v>
      </c>
      <c r="Q240">
        <v>27.5628327493013</v>
      </c>
      <c r="R240">
        <v>29.1441199289956</v>
      </c>
      <c r="S240">
        <v>31.0345416293395</v>
      </c>
      <c r="T240">
        <v>33.407896981875702</v>
      </c>
      <c r="U240">
        <v>37.171645386041199</v>
      </c>
      <c r="V240">
        <v>42.1933006187327</v>
      </c>
      <c r="W240">
        <v>46.545764881587402</v>
      </c>
      <c r="X240">
        <v>49.413270748879903</v>
      </c>
      <c r="Y240">
        <v>51.000640068273903</v>
      </c>
      <c r="Z240">
        <v>53.202474930659299</v>
      </c>
      <c r="AA240">
        <v>55.097077021548998</v>
      </c>
      <c r="AB240">
        <v>56.121186259867699</v>
      </c>
      <c r="AC240">
        <v>58.220610198421198</v>
      </c>
      <c r="AD240">
        <v>60.554725837422502</v>
      </c>
      <c r="AE240">
        <v>63.477704288457602</v>
      </c>
      <c r="AF240">
        <v>66.904203114998793</v>
      </c>
      <c r="AG240">
        <v>69.737572007680996</v>
      </c>
      <c r="AH240">
        <v>71.849797311713402</v>
      </c>
      <c r="AI240">
        <v>73.970556859398201</v>
      </c>
      <c r="AJ240">
        <v>75.899295924898695</v>
      </c>
      <c r="AK240">
        <v>78.028589716236198</v>
      </c>
      <c r="AL240">
        <v>80.315767015148296</v>
      </c>
      <c r="AM240">
        <v>82.193300618732806</v>
      </c>
      <c r="AN240">
        <v>83.469170044804599</v>
      </c>
      <c r="AO240">
        <v>85.295498186473196</v>
      </c>
      <c r="AP240">
        <v>88.175805419244696</v>
      </c>
      <c r="AQ240">
        <v>90.667804565820504</v>
      </c>
      <c r="AR240">
        <v>92.105824621292896</v>
      </c>
      <c r="AS240">
        <v>94.196714316193706</v>
      </c>
      <c r="AT240">
        <v>96.718583315553701</v>
      </c>
      <c r="AU240">
        <v>100</v>
      </c>
      <c r="AV240">
        <v>103.225944100704</v>
      </c>
      <c r="AW240">
        <v>106.17064220183499</v>
      </c>
      <c r="AX240">
        <v>110.246639641562</v>
      </c>
      <c r="AY240">
        <v>109.85466183059501</v>
      </c>
      <c r="AZ240">
        <v>111.656326008108</v>
      </c>
      <c r="BA240">
        <v>115.18113932152799</v>
      </c>
      <c r="BB240">
        <v>117.56462556005999</v>
      </c>
      <c r="BC240">
        <v>119.3</v>
      </c>
    </row>
    <row r="241" spans="1:55">
      <c r="A241" t="s">
        <v>556</v>
      </c>
    </row>
    <row r="242" spans="1:55">
      <c r="A242" t="s">
        <v>508</v>
      </c>
      <c r="P242">
        <v>24.076001091301499</v>
      </c>
      <c r="Q242">
        <v>25.7126170540269</v>
      </c>
      <c r="R242">
        <v>28.615309923782799</v>
      </c>
      <c r="S242">
        <v>31.530326708921301</v>
      </c>
      <c r="T242">
        <v>34.188184459768998</v>
      </c>
      <c r="U242">
        <v>39.5244398203942</v>
      </c>
      <c r="V242">
        <v>46.325597922855302</v>
      </c>
      <c r="W242">
        <v>52.2254670136331</v>
      </c>
      <c r="X242">
        <v>56.000457791645999</v>
      </c>
      <c r="Y242">
        <v>59.057180054035598</v>
      </c>
      <c r="Z242">
        <v>60.652878858875901</v>
      </c>
      <c r="AA242">
        <v>61.950659472536401</v>
      </c>
      <c r="AB242">
        <v>62.587306565930099</v>
      </c>
      <c r="AC242">
        <v>64.656409619459396</v>
      </c>
      <c r="AD242">
        <v>64.803328179473397</v>
      </c>
      <c r="AE242">
        <v>66.639810179647398</v>
      </c>
      <c r="AF242">
        <v>71.708500500127599</v>
      </c>
      <c r="AG242">
        <v>75.646734122723103</v>
      </c>
      <c r="AH242">
        <v>78.266781776304697</v>
      </c>
      <c r="AI242">
        <v>81.625503301067198</v>
      </c>
      <c r="AJ242">
        <v>82.449063451367707</v>
      </c>
      <c r="AK242">
        <v>83.882335625725304</v>
      </c>
      <c r="AL242">
        <v>87.579786052742307</v>
      </c>
      <c r="AM242">
        <v>87.968304022557206</v>
      </c>
      <c r="AN242">
        <v>89.852942661846797</v>
      </c>
      <c r="AO242">
        <v>90.763647561492306</v>
      </c>
      <c r="AP242">
        <v>90.915839716694506</v>
      </c>
      <c r="AQ242">
        <v>91.734862773779099</v>
      </c>
      <c r="AR242">
        <v>93.437006813195893</v>
      </c>
      <c r="AS242">
        <v>93.629469956503598</v>
      </c>
      <c r="AT242">
        <v>96.400939220139605</v>
      </c>
      <c r="AU242">
        <v>100</v>
      </c>
      <c r="AV242">
        <v>103.04861619</v>
      </c>
      <c r="AW242">
        <v>110.175141460411</v>
      </c>
      <c r="AX242">
        <v>121.265637630394</v>
      </c>
      <c r="AY242">
        <v>121.77681973902</v>
      </c>
      <c r="AZ242">
        <v>123.57981446553001</v>
      </c>
      <c r="BA242">
        <v>127.51710580691</v>
      </c>
      <c r="BB242">
        <v>130.83056657212299</v>
      </c>
    </row>
    <row r="243" spans="1:55">
      <c r="A243" t="s">
        <v>560</v>
      </c>
      <c r="AX243">
        <v>100</v>
      </c>
      <c r="AY243">
        <v>127.080941446613</v>
      </c>
      <c r="AZ243">
        <v>162.90183696900101</v>
      </c>
      <c r="BA243">
        <v>205.40327210103399</v>
      </c>
      <c r="BB243">
        <v>248.679678530426</v>
      </c>
    </row>
    <row r="244" spans="1:55">
      <c r="A244" t="s">
        <v>563</v>
      </c>
    </row>
    <row r="245" spans="1:55">
      <c r="A245" t="s">
        <v>45</v>
      </c>
      <c r="AK245">
        <v>67.080399761999203</v>
      </c>
      <c r="AL245">
        <v>70.887212448492605</v>
      </c>
      <c r="AM245">
        <v>73.162356007087297</v>
      </c>
      <c r="AN245">
        <v>78.478477688225794</v>
      </c>
      <c r="AO245">
        <v>81.709516943428298</v>
      </c>
      <c r="AP245">
        <v>80.3120086150535</v>
      </c>
      <c r="AQ245">
        <v>79.965426549616495</v>
      </c>
      <c r="AR245">
        <v>83.028764805414497</v>
      </c>
      <c r="AS245">
        <v>85.702199661590498</v>
      </c>
      <c r="AT245">
        <v>92.351945854483901</v>
      </c>
      <c r="AU245">
        <v>100</v>
      </c>
      <c r="AV245">
        <v>107.38578680203</v>
      </c>
      <c r="AW245">
        <v>116.302876480541</v>
      </c>
      <c r="AX245">
        <v>143.187817258883</v>
      </c>
      <c r="AY245">
        <v>153.28908559098301</v>
      </c>
      <c r="AZ245">
        <v>166.872951753016</v>
      </c>
      <c r="BA245">
        <v>198.04060913705601</v>
      </c>
      <c r="BB245">
        <v>216.05085005530401</v>
      </c>
    </row>
    <row r="246" spans="1:55">
      <c r="A246" t="s">
        <v>558</v>
      </c>
      <c r="R246">
        <v>23.3271256299813</v>
      </c>
      <c r="S246">
        <v>24.665288403115799</v>
      </c>
      <c r="T246">
        <v>26.247268969660499</v>
      </c>
      <c r="U246">
        <v>27.3416139493849</v>
      </c>
      <c r="V246">
        <v>30.4148521826008</v>
      </c>
      <c r="W246">
        <v>38.579913171218401</v>
      </c>
      <c r="X246">
        <v>41.154175455129803</v>
      </c>
      <c r="Y246">
        <v>41.8345972041813</v>
      </c>
      <c r="Z246">
        <v>44.142360969714197</v>
      </c>
      <c r="AA246">
        <v>44.612986012808101</v>
      </c>
      <c r="AB246">
        <v>46.739303978594002</v>
      </c>
      <c r="AC246">
        <v>54.236005566437399</v>
      </c>
      <c r="AD246">
        <v>58.987204599083803</v>
      </c>
      <c r="AE246">
        <v>63.557562146058501</v>
      </c>
      <c r="AF246">
        <v>66.582546997293505</v>
      </c>
      <c r="AG246">
        <v>70.889862383291302</v>
      </c>
      <c r="AH246">
        <v>73.766886018976805</v>
      </c>
      <c r="AI246">
        <v>76.397307628746404</v>
      </c>
      <c r="AJ246">
        <v>78.156402080279904</v>
      </c>
      <c r="AK246">
        <v>79.8990563967523</v>
      </c>
      <c r="AL246">
        <v>80.623217028747007</v>
      </c>
      <c r="AM246">
        <v>82.905420232609202</v>
      </c>
      <c r="AN246">
        <v>85.626508667983302</v>
      </c>
      <c r="AO246">
        <v>87.338161070880005</v>
      </c>
      <c r="AP246">
        <v>89.488698705288598</v>
      </c>
      <c r="AQ246">
        <v>92.758393680052706</v>
      </c>
      <c r="AR246">
        <v>94.5797673908273</v>
      </c>
      <c r="AS246">
        <v>97.432521395655002</v>
      </c>
      <c r="AT246">
        <v>98.815009874917706</v>
      </c>
      <c r="AU246">
        <v>100</v>
      </c>
      <c r="AV246">
        <v>102.040816326531</v>
      </c>
      <c r="AW246">
        <v>106.078560456441</v>
      </c>
      <c r="AX246">
        <v>111.199275839368</v>
      </c>
      <c r="AY246">
        <v>115.92580212859301</v>
      </c>
      <c r="AZ246">
        <v>119.182497873184</v>
      </c>
      <c r="BA246">
        <v>120.210664911126</v>
      </c>
      <c r="BB246">
        <v>121.849901250823</v>
      </c>
    </row>
    <row r="247" spans="1:55">
      <c r="A247" t="s">
        <v>565</v>
      </c>
      <c r="AL247">
        <v>68.467276773500004</v>
      </c>
      <c r="AM247">
        <v>73.319556726299993</v>
      </c>
      <c r="AN247">
        <v>77.41052775</v>
      </c>
      <c r="AO247">
        <v>81.702470705799996</v>
      </c>
      <c r="AP247">
        <v>84.169770188000001</v>
      </c>
      <c r="AQ247">
        <v>85.015668998099997</v>
      </c>
      <c r="AR247">
        <v>89.894631665000006</v>
      </c>
      <c r="AS247">
        <v>93.826641838499995</v>
      </c>
      <c r="AT247">
        <v>96.645358343200002</v>
      </c>
      <c r="AU247">
        <v>100</v>
      </c>
      <c r="AV247">
        <v>103.8768506504</v>
      </c>
      <c r="AW247">
        <v>105.7736095426</v>
      </c>
      <c r="AX247">
        <v>116.2349897818</v>
      </c>
      <c r="AY247">
        <v>119.43556750899999</v>
      </c>
    </row>
    <row r="248" spans="1:55">
      <c r="A248" t="s">
        <v>159</v>
      </c>
    </row>
    <row r="249" spans="1:55">
      <c r="A249" t="s">
        <v>467</v>
      </c>
      <c r="C249">
        <v>4.74903199770465</v>
      </c>
      <c r="D249">
        <v>4.8751124932189303</v>
      </c>
      <c r="E249">
        <v>4.9087339586893997</v>
      </c>
      <c r="F249">
        <v>5.1693003160855904</v>
      </c>
      <c r="G249">
        <v>5.2785700788646297</v>
      </c>
      <c r="H249">
        <v>5.4298666734817704</v>
      </c>
      <c r="I249">
        <v>5.4018487855897197</v>
      </c>
      <c r="J249">
        <v>5.4943078156335297</v>
      </c>
      <c r="K249">
        <v>5.7212527075592403</v>
      </c>
      <c r="L249">
        <v>5.8781528797547704</v>
      </c>
      <c r="M249">
        <v>6.1583317586754198</v>
      </c>
      <c r="N249">
        <v>6.62062690889445</v>
      </c>
      <c r="O249">
        <v>7.3994935463144804</v>
      </c>
      <c r="P249">
        <v>9.2484552161025206</v>
      </c>
      <c r="Q249">
        <v>10.0611856204101</v>
      </c>
      <c r="R249">
        <v>10.5545546543092</v>
      </c>
      <c r="S249">
        <v>12.0966584983546</v>
      </c>
      <c r="T249">
        <v>12.3456874299346</v>
      </c>
      <c r="U249">
        <v>13.7184724397659</v>
      </c>
      <c r="V249">
        <v>18.252049348899199</v>
      </c>
      <c r="W249">
        <v>21.9949285627827</v>
      </c>
      <c r="X249">
        <v>26.019170090845599</v>
      </c>
      <c r="Y249">
        <v>30.301960772133398</v>
      </c>
      <c r="Z249">
        <v>33.895794003666701</v>
      </c>
      <c r="AA249">
        <v>36.977091560548601</v>
      </c>
      <c r="AB249">
        <v>39.097194618082298</v>
      </c>
      <c r="AC249">
        <v>40.882704653592199</v>
      </c>
      <c r="AD249">
        <v>44.360951204790801</v>
      </c>
      <c r="AE249">
        <v>47.227805052192998</v>
      </c>
      <c r="AF249">
        <v>54.424596779464999</v>
      </c>
      <c r="AG249">
        <v>53.434505609884702</v>
      </c>
      <c r="AH249">
        <v>58.260249513230903</v>
      </c>
      <c r="AI249">
        <v>59.259465947046998</v>
      </c>
      <c r="AJ249">
        <v>66.418235740003297</v>
      </c>
      <c r="AK249">
        <v>64.489763231511901</v>
      </c>
      <c r="AL249">
        <v>67.955842763729393</v>
      </c>
      <c r="AM249">
        <v>72.618852788204507</v>
      </c>
      <c r="AN249">
        <v>74.230145084148404</v>
      </c>
      <c r="AO249">
        <v>74.4269441431953</v>
      </c>
      <c r="AP249">
        <v>75.146490702834498</v>
      </c>
      <c r="AQ249">
        <v>78.028366923748493</v>
      </c>
      <c r="AR249">
        <v>84.3098958333333</v>
      </c>
      <c r="AS249">
        <v>84.4075520833333</v>
      </c>
      <c r="AT249">
        <v>98.1770833333333</v>
      </c>
      <c r="AU249">
        <v>100</v>
      </c>
      <c r="AV249">
        <v>103.700086805556</v>
      </c>
      <c r="AW249">
        <v>109.483506944444</v>
      </c>
      <c r="AX249">
        <v>122.146267361111</v>
      </c>
      <c r="AY249">
        <v>129.871961805556</v>
      </c>
      <c r="AZ249">
        <v>130.881076388889</v>
      </c>
      <c r="BA249">
        <v>137.684461805556</v>
      </c>
      <c r="BB249">
        <v>140.505642361111</v>
      </c>
    </row>
    <row r="250" spans="1:55">
      <c r="A250" t="s">
        <v>566</v>
      </c>
      <c r="AF250">
        <v>6.4114706286198304</v>
      </c>
      <c r="AG250">
        <v>8.7196000549229709</v>
      </c>
      <c r="AH250">
        <v>11.284188306370901</v>
      </c>
      <c r="AI250">
        <v>15.318544938401899</v>
      </c>
      <c r="AJ250">
        <v>22.8850108274344</v>
      </c>
      <c r="AK250">
        <v>35.490328098557001</v>
      </c>
      <c r="AL250">
        <v>46.3978308736557</v>
      </c>
      <c r="AM250">
        <v>47.407784834312999</v>
      </c>
      <c r="AN250">
        <v>50.241115134751503</v>
      </c>
      <c r="AO250">
        <v>54.5921059814751</v>
      </c>
      <c r="AP250">
        <v>57.097883646024798</v>
      </c>
      <c r="AQ250">
        <v>63.899150182883602</v>
      </c>
      <c r="AR250">
        <v>71.719469364729903</v>
      </c>
      <c r="AS250">
        <v>79.488380980110307</v>
      </c>
      <c r="AT250">
        <v>89.436427492584599</v>
      </c>
      <c r="AU250">
        <v>100</v>
      </c>
      <c r="AV250">
        <v>110.84479869142601</v>
      </c>
      <c r="AW250">
        <v>119.607210591946</v>
      </c>
      <c r="AX250">
        <v>142.30418278087899</v>
      </c>
      <c r="AY250">
        <v>149.99965285131401</v>
      </c>
      <c r="AZ250">
        <v>166.76186484878099</v>
      </c>
      <c r="BA250">
        <v>194.10075783993599</v>
      </c>
      <c r="BB250">
        <v>227.65166666666801</v>
      </c>
    </row>
    <row r="251" spans="1:55">
      <c r="A251" t="s">
        <v>494</v>
      </c>
      <c r="B251">
        <v>2.35336241130135</v>
      </c>
      <c r="C251">
        <v>2.40283835687781</v>
      </c>
      <c r="D251">
        <v>2.43278432393724</v>
      </c>
      <c r="E251">
        <v>2.4653342881322802</v>
      </c>
      <c r="F251">
        <v>2.5278302193867601</v>
      </c>
      <c r="G251">
        <v>2.6306881062430798</v>
      </c>
      <c r="H251">
        <v>2.7224790052730898</v>
      </c>
      <c r="I251">
        <v>2.8188268992904102</v>
      </c>
      <c r="J251">
        <v>2.8748128377058801</v>
      </c>
      <c r="K251">
        <v>2.96790573530369</v>
      </c>
      <c r="L251">
        <v>3.08834060282534</v>
      </c>
      <c r="M251">
        <v>3.2647614087624501</v>
      </c>
      <c r="N251">
        <v>3.4756851767463099</v>
      </c>
      <c r="O251">
        <v>3.8089968101035101</v>
      </c>
      <c r="P251">
        <v>4.2523273224399398</v>
      </c>
      <c r="Q251">
        <v>4.7848447366707898</v>
      </c>
      <c r="R251">
        <v>5.31215415663043</v>
      </c>
      <c r="S251">
        <v>5.9045635049801497</v>
      </c>
      <c r="T251">
        <v>6.56207278171994</v>
      </c>
      <c r="U251">
        <v>7.4344118221470001</v>
      </c>
      <c r="V251">
        <v>8.4499707050322197</v>
      </c>
      <c r="W251">
        <v>9.7389492871557906</v>
      </c>
      <c r="X251">
        <v>11.164637718898501</v>
      </c>
      <c r="Y251">
        <v>12.5382462079292</v>
      </c>
      <c r="Z251">
        <v>13.983464618188901</v>
      </c>
      <c r="AA251">
        <v>16.261962111841701</v>
      </c>
      <c r="AB251">
        <v>19.2956187748193</v>
      </c>
      <c r="AC251">
        <v>22.413905344704101</v>
      </c>
      <c r="AD251">
        <v>25.278302193867599</v>
      </c>
      <c r="AE251">
        <v>29.002018097780098</v>
      </c>
      <c r="AF251">
        <v>33.155393529067098</v>
      </c>
      <c r="AG251">
        <v>38.239697936332298</v>
      </c>
      <c r="AH251">
        <v>43.545342100123698</v>
      </c>
      <c r="AI251">
        <v>47.776837445478797</v>
      </c>
      <c r="AJ251">
        <v>52.047392747868003</v>
      </c>
      <c r="AK251">
        <v>56.565327778139398</v>
      </c>
      <c r="AL251">
        <v>60.7252132022655</v>
      </c>
      <c r="AM251">
        <v>65.946227459149796</v>
      </c>
      <c r="AN251">
        <v>70.483692467938297</v>
      </c>
      <c r="AO251">
        <v>74.135798450621706</v>
      </c>
      <c r="AP251">
        <v>78.093874096738503</v>
      </c>
      <c r="AQ251">
        <v>82.546709198619894</v>
      </c>
      <c r="AR251">
        <v>90.111320877547001</v>
      </c>
      <c r="AS251">
        <v>95.390925069982401</v>
      </c>
      <c r="AT251">
        <v>96.712453616301005</v>
      </c>
      <c r="AU251">
        <v>100</v>
      </c>
      <c r="AV251">
        <v>104.641624894213</v>
      </c>
      <c r="AW251">
        <v>112.06952672352099</v>
      </c>
      <c r="AX251">
        <v>124.99837250179</v>
      </c>
      <c r="AY251">
        <v>133.91075646116801</v>
      </c>
      <c r="AZ251">
        <v>139.61849295170299</v>
      </c>
      <c r="BA251">
        <v>146.99038105254101</v>
      </c>
      <c r="BB251">
        <v>154.94821944281301</v>
      </c>
    </row>
    <row r="252" spans="1:55">
      <c r="A252" t="s">
        <v>243</v>
      </c>
      <c r="E252">
        <v>6.0555791415269498E-14</v>
      </c>
      <c r="F252">
        <v>8.2005297640286202E-14</v>
      </c>
      <c r="G252">
        <v>7.9769029347024496E-14</v>
      </c>
      <c r="H252">
        <v>9.2356662943420395E-14</v>
      </c>
      <c r="I252">
        <v>1.2646076905694001E-13</v>
      </c>
      <c r="J252">
        <v>1.9389176644100901E-13</v>
      </c>
      <c r="K252">
        <v>2.05866901450887E-13</v>
      </c>
      <c r="L252">
        <v>2.2238830504796001E-13</v>
      </c>
      <c r="M252">
        <v>2.3523645540261399E-13</v>
      </c>
      <c r="N252">
        <v>2.7241373149211601E-13</v>
      </c>
      <c r="O252">
        <v>3.1502676350204699E-13</v>
      </c>
      <c r="P252">
        <v>4.07862885808567E-13</v>
      </c>
      <c r="Q252">
        <v>5.2474811006097696E-13</v>
      </c>
      <c r="R252">
        <v>9.4657191106360205E-13</v>
      </c>
      <c r="S252">
        <v>1.5992115501974301E-12</v>
      </c>
      <c r="T252">
        <v>2.37913163260099E-12</v>
      </c>
      <c r="U252">
        <v>4.7832741341929202E-12</v>
      </c>
      <c r="V252">
        <v>7.0135190754410303E-12</v>
      </c>
      <c r="W252">
        <v>9.4968844866918199E-12</v>
      </c>
      <c r="X252">
        <v>1.2982212372268499E-11</v>
      </c>
      <c r="Y252">
        <v>2.2917070784787001E-11</v>
      </c>
      <c r="Z252">
        <v>3.4885971946323103E-11</v>
      </c>
      <c r="AA252">
        <v>4.3196084151830001E-11</v>
      </c>
      <c r="AB252">
        <v>6.2375145515242497E-11</v>
      </c>
      <c r="AC252">
        <v>1.1144589711172099E-10</v>
      </c>
      <c r="AD252">
        <v>1.9067471479353599E-10</v>
      </c>
      <c r="AE252">
        <v>3.8910079420511103E-10</v>
      </c>
      <c r="AF252">
        <v>7.0542185998866095E-10</v>
      </c>
      <c r="AG252">
        <v>1.5903290198092799E-8</v>
      </c>
      <c r="AH252">
        <v>6.7257715526784003E-7</v>
      </c>
      <c r="AI252">
        <v>1.4036044680768101E-5</v>
      </c>
      <c r="AJ252">
        <v>3.35084344251155E-3</v>
      </c>
      <c r="AK252">
        <v>2.1509361720914E-2</v>
      </c>
      <c r="AL252">
        <v>0.127430460553211</v>
      </c>
      <c r="AM252">
        <v>0.38040121508907998</v>
      </c>
      <c r="AN252">
        <v>0.491283630810671</v>
      </c>
      <c r="AO252">
        <v>1.89092601247859</v>
      </c>
      <c r="AP252">
        <v>11.6085242008084</v>
      </c>
      <c r="AQ252">
        <v>53.391853175283202</v>
      </c>
      <c r="AR252">
        <v>70.222344195493903</v>
      </c>
      <c r="AS252">
        <v>79.262744714117702</v>
      </c>
      <c r="AT252">
        <v>82.428803113406801</v>
      </c>
      <c r="AU252">
        <v>100</v>
      </c>
      <c r="AV252">
        <v>113.05269497451</v>
      </c>
      <c r="AW252">
        <v>132.20958793022101</v>
      </c>
      <c r="AX252">
        <v>155.08367717646101</v>
      </c>
      <c r="AY252">
        <v>1285.1251985281999</v>
      </c>
      <c r="AZ252">
        <v>2378.378025</v>
      </c>
    </row>
    <row r="253" spans="1:55">
      <c r="A253" t="s">
        <v>568</v>
      </c>
      <c r="AA253">
        <v>2.2618312507371799E-2</v>
      </c>
      <c r="AB253">
        <v>3.5245713968542501E-2</v>
      </c>
      <c r="AC253">
        <v>5.1827851052167799E-2</v>
      </c>
      <c r="AD253">
        <v>7.8262136528574694E-2</v>
      </c>
      <c r="AE253">
        <v>0.17484094330851799</v>
      </c>
      <c r="AF253">
        <v>0.36196238144465798</v>
      </c>
      <c r="AG253">
        <v>0.71539085970401906</v>
      </c>
      <c r="AH253">
        <v>1.9008402078664499</v>
      </c>
      <c r="AI253">
        <v>5.3853091978824796</v>
      </c>
      <c r="AJ253">
        <v>8.32575920516752</v>
      </c>
      <c r="AK253">
        <v>11.2339125448377</v>
      </c>
      <c r="AL253">
        <v>16.0727067043176</v>
      </c>
      <c r="AM253">
        <v>19.997456203037501</v>
      </c>
      <c r="AN253">
        <v>24.888525299900799</v>
      </c>
      <c r="AO253">
        <v>31.555587965115102</v>
      </c>
      <c r="AP253">
        <v>39.769637454815403</v>
      </c>
      <c r="AQ253">
        <v>48.277867065377997</v>
      </c>
      <c r="AR253">
        <v>59.0116516363586</v>
      </c>
      <c r="AS253">
        <v>71.641076520665194</v>
      </c>
      <c r="AT253">
        <v>84.513394065121304</v>
      </c>
      <c r="AU253">
        <v>100</v>
      </c>
      <c r="AV253">
        <v>109.019572472265</v>
      </c>
      <c r="AW253">
        <v>120.63816944307599</v>
      </c>
      <c r="AX253">
        <v>135.65228854306099</v>
      </c>
      <c r="AY253">
        <v>153.823258008339</v>
      </c>
      <c r="AZ253">
        <v>166.90094427985699</v>
      </c>
      <c r="BA253">
        <v>177.63681119871299</v>
      </c>
      <c r="BB253">
        <v>189.33530292592201</v>
      </c>
    </row>
    <row r="254" spans="1:55">
      <c r="A254" t="s">
        <v>570</v>
      </c>
      <c r="F254">
        <v>2.1492324375176398E-3</v>
      </c>
      <c r="G254">
        <v>2.2029632484555899E-3</v>
      </c>
      <c r="H254">
        <v>2.2717386864561499E-3</v>
      </c>
      <c r="I254">
        <v>2.32546949739409E-3</v>
      </c>
      <c r="J254">
        <v>2.3577079839568601E-3</v>
      </c>
      <c r="K254">
        <v>2.3663049136854299E-3</v>
      </c>
      <c r="L254">
        <v>2.4157372597483399E-3</v>
      </c>
      <c r="M254">
        <v>2.48881116262394E-3</v>
      </c>
      <c r="N254">
        <v>2.55973583306202E-3</v>
      </c>
      <c r="O254">
        <v>2.63925743325017E-3</v>
      </c>
      <c r="P254">
        <v>2.8133452606891002E-3</v>
      </c>
      <c r="Q254">
        <v>3.0948947100254099E-3</v>
      </c>
      <c r="R254">
        <v>3.4337881726368901E-3</v>
      </c>
      <c r="S254">
        <v>3.7876328174224001E-3</v>
      </c>
      <c r="T254">
        <v>4.0019330952502496E-3</v>
      </c>
      <c r="U254">
        <v>4.7283113625388199E-3</v>
      </c>
      <c r="V254">
        <v>4.9837273913452603E-3</v>
      </c>
      <c r="W254">
        <v>5.6390875433071702E-3</v>
      </c>
      <c r="X254">
        <v>6.23879607270331E-3</v>
      </c>
      <c r="Y254">
        <v>7.68116984187351E-3</v>
      </c>
      <c r="Z254">
        <v>9.2290325075063302E-3</v>
      </c>
      <c r="AA254">
        <v>1.0012723639799499E-2</v>
      </c>
      <c r="AB254">
        <v>1.14476218179117E-2</v>
      </c>
      <c r="AC254">
        <v>1.2875044404924599E-2</v>
      </c>
      <c r="AD254">
        <v>1.3830674132215E-2</v>
      </c>
      <c r="AE254">
        <v>1.56123566746209E-2</v>
      </c>
      <c r="AF254">
        <v>1.83230890648968E-2</v>
      </c>
      <c r="AG254">
        <v>2.2600003437461502E-2</v>
      </c>
      <c r="AH254">
        <v>3.2106632813965398E-2</v>
      </c>
      <c r="AI254">
        <v>4.0964319452754298E-2</v>
      </c>
      <c r="AJ254">
        <v>5.00846370348067E-2</v>
      </c>
      <c r="AK254">
        <v>6.1400671456469103E-2</v>
      </c>
      <c r="AL254">
        <v>7.4561230177331295E-2</v>
      </c>
      <c r="AM254">
        <v>8.8531058665226398E-2</v>
      </c>
      <c r="AN254">
        <v>0.11670128117841599</v>
      </c>
      <c r="AO254">
        <v>0.18499448797146401</v>
      </c>
      <c r="AP254">
        <v>0.28834434491792599</v>
      </c>
      <c r="AQ254">
        <v>0.50952540686847203</v>
      </c>
      <c r="AR254">
        <v>1.2231666752042001</v>
      </c>
      <c r="AS254">
        <v>6.5035750225969204</v>
      </c>
      <c r="AT254">
        <v>24.8683843079064</v>
      </c>
      <c r="AU254">
        <v>100</v>
      </c>
    </row>
    <row r="255" spans="1:55">
      <c r="A255" t="s">
        <v>48</v>
      </c>
      <c r="AD255">
        <v>63.488624052004297</v>
      </c>
      <c r="AE255">
        <v>66.8139011584298</v>
      </c>
      <c r="AF255">
        <v>71.472622718559904</v>
      </c>
      <c r="AG255">
        <v>76.856404700391707</v>
      </c>
      <c r="AH255">
        <v>80.1316776398033</v>
      </c>
      <c r="AI255">
        <v>82.140178348195604</v>
      </c>
      <c r="AJ255">
        <v>83.765313776147906</v>
      </c>
      <c r="AK255">
        <v>85.990499208267295</v>
      </c>
      <c r="AL255">
        <v>88.124010334194494</v>
      </c>
      <c r="AM255">
        <v>89.690807567297199</v>
      </c>
      <c r="AN255">
        <v>91.115926327193904</v>
      </c>
      <c r="AO255">
        <v>92.332694391199198</v>
      </c>
      <c r="AP255">
        <v>93.057754812900995</v>
      </c>
      <c r="AQ255">
        <v>94.207850654221104</v>
      </c>
      <c r="AR255">
        <v>95.391282606883806</v>
      </c>
      <c r="AS255">
        <v>96.691390949245701</v>
      </c>
      <c r="AT255">
        <v>97.991499291607596</v>
      </c>
      <c r="AU255">
        <v>100</v>
      </c>
      <c r="AV255">
        <v>102.333527793983</v>
      </c>
      <c r="AW255">
        <v>104.708725727144</v>
      </c>
      <c r="AX255">
        <v>108.49237436452999</v>
      </c>
      <c r="AY255">
        <v>110.84257021418399</v>
      </c>
      <c r="AZ255">
        <v>114.484540378365</v>
      </c>
      <c r="BA255">
        <v>119.61830152512699</v>
      </c>
      <c r="BB255">
        <v>122.993582798566</v>
      </c>
    </row>
    <row r="256" spans="1:55">
      <c r="A256" t="s">
        <v>572</v>
      </c>
      <c r="B256">
        <v>15.154181877448799</v>
      </c>
      <c r="C256">
        <v>15.317116896778201</v>
      </c>
      <c r="D256">
        <v>15.488066862145899</v>
      </c>
      <c r="E256">
        <v>15.676111824221399</v>
      </c>
      <c r="F256">
        <v>15.8812517826626</v>
      </c>
      <c r="G256">
        <v>16.1462242288972</v>
      </c>
      <c r="H256">
        <v>16.629157881075301</v>
      </c>
      <c r="I256">
        <v>17.090722787582401</v>
      </c>
      <c r="J256">
        <v>17.8115618081452</v>
      </c>
      <c r="K256">
        <v>18.7760045295135</v>
      </c>
      <c r="L256">
        <v>19.882905555226898</v>
      </c>
      <c r="M256">
        <v>20.729107883768801</v>
      </c>
      <c r="N256">
        <v>21.414332328327099</v>
      </c>
      <c r="O256">
        <v>22.746317475136401</v>
      </c>
      <c r="P256">
        <v>25.256432799952801</v>
      </c>
      <c r="Q256">
        <v>27.5628327493013</v>
      </c>
      <c r="R256">
        <v>29.1441199289956</v>
      </c>
      <c r="S256">
        <v>31.0345416293395</v>
      </c>
      <c r="T256">
        <v>33.407896981875702</v>
      </c>
      <c r="U256">
        <v>37.171645386041199</v>
      </c>
      <c r="V256">
        <v>42.1933006187327</v>
      </c>
      <c r="W256">
        <v>46.545764881587402</v>
      </c>
      <c r="X256">
        <v>49.413270748879903</v>
      </c>
      <c r="Y256">
        <v>51.000640068273903</v>
      </c>
      <c r="Z256">
        <v>53.202474930659299</v>
      </c>
      <c r="AA256">
        <v>55.097077021548998</v>
      </c>
      <c r="AB256">
        <v>56.121186259867699</v>
      </c>
      <c r="AC256">
        <v>58.220610198421198</v>
      </c>
      <c r="AD256">
        <v>60.554725837422502</v>
      </c>
      <c r="AE256">
        <v>63.477704288457602</v>
      </c>
      <c r="AF256">
        <v>66.904203114998793</v>
      </c>
      <c r="AG256">
        <v>69.737572007680996</v>
      </c>
      <c r="AH256">
        <v>71.849797311713402</v>
      </c>
      <c r="AI256">
        <v>73.970556859398201</v>
      </c>
      <c r="AJ256">
        <v>75.899295924898695</v>
      </c>
      <c r="AK256">
        <v>78.028589716236198</v>
      </c>
      <c r="AL256">
        <v>80.315767015148296</v>
      </c>
      <c r="AM256">
        <v>82.193300618732806</v>
      </c>
      <c r="AN256">
        <v>83.469170044804599</v>
      </c>
      <c r="AO256">
        <v>85.295498186473196</v>
      </c>
      <c r="AP256">
        <v>88.175805419244696</v>
      </c>
      <c r="AQ256">
        <v>90.667804565820504</v>
      </c>
      <c r="AR256">
        <v>92.105824621292896</v>
      </c>
      <c r="AS256">
        <v>94.196714316193706</v>
      </c>
      <c r="AT256">
        <v>96.718583315553701</v>
      </c>
      <c r="AU256">
        <v>100</v>
      </c>
      <c r="AV256">
        <v>103.225944100704</v>
      </c>
      <c r="AW256">
        <v>106.17064220183499</v>
      </c>
      <c r="AX256">
        <v>110.246639641562</v>
      </c>
      <c r="AY256">
        <v>109.85466183059501</v>
      </c>
      <c r="AZ256">
        <v>111.656326008108</v>
      </c>
      <c r="BA256">
        <v>115.18113932152799</v>
      </c>
      <c r="BB256">
        <v>117.56462556005999</v>
      </c>
      <c r="BC256">
        <v>119.3</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56"/>
  <sheetViews>
    <sheetView workbookViewId="0">
      <pane xSplit="1" ySplit="2" topLeftCell="AM56" activePane="bottomRight" state="frozen"/>
      <selection activeCell="D23" sqref="D23"/>
      <selection pane="topRight" activeCell="D23" sqref="D23"/>
      <selection pane="bottomLeft" activeCell="D23" sqref="D23"/>
      <selection pane="bottomRight" activeCell="D23" sqref="D23"/>
    </sheetView>
  </sheetViews>
  <sheetFormatPr baseColWidth="10" defaultColWidth="8.83203125" defaultRowHeight="14" x14ac:dyDescent="0"/>
  <cols>
    <col min="1" max="1" width="42" style="2" bestFit="1" customWidth="1"/>
    <col min="2" max="36" width="12" style="2" bestFit="1" customWidth="1"/>
    <col min="37" max="55" width="11.5" style="2" bestFit="1" customWidth="1"/>
    <col min="58" max="60" width="8.83203125" style="2"/>
    <col min="61" max="61" width="20" customWidth="1"/>
    <col min="63" max="256" width="8.83203125" style="2"/>
    <col min="257" max="257" width="42" style="2" bestFit="1" customWidth="1"/>
    <col min="258" max="311" width="11.5" style="2" bestFit="1" customWidth="1"/>
    <col min="312" max="512" width="8.83203125" style="2"/>
    <col min="513" max="513" width="42" style="2" bestFit="1" customWidth="1"/>
    <col min="514" max="567" width="11.5" style="2" bestFit="1" customWidth="1"/>
    <col min="568" max="768" width="8.83203125" style="2"/>
    <col min="769" max="769" width="42" style="2" bestFit="1" customWidth="1"/>
    <col min="770" max="823" width="11.5" style="2" bestFit="1" customWidth="1"/>
    <col min="824" max="1024" width="8.83203125" style="2"/>
    <col min="1025" max="1025" width="42" style="2" bestFit="1" customWidth="1"/>
    <col min="1026" max="1079" width="11.5" style="2" bestFit="1" customWidth="1"/>
    <col min="1080" max="1280" width="8.83203125" style="2"/>
    <col min="1281" max="1281" width="42" style="2" bestFit="1" customWidth="1"/>
    <col min="1282" max="1335" width="11.5" style="2" bestFit="1" customWidth="1"/>
    <col min="1336" max="1536" width="8.83203125" style="2"/>
    <col min="1537" max="1537" width="42" style="2" bestFit="1" customWidth="1"/>
    <col min="1538" max="1591" width="11.5" style="2" bestFit="1" customWidth="1"/>
    <col min="1592" max="1792" width="8.83203125" style="2"/>
    <col min="1793" max="1793" width="42" style="2" bestFit="1" customWidth="1"/>
    <col min="1794" max="1847" width="11.5" style="2" bestFit="1" customWidth="1"/>
    <col min="1848" max="2048" width="8.83203125" style="2"/>
    <col min="2049" max="2049" width="42" style="2" bestFit="1" customWidth="1"/>
    <col min="2050" max="2103" width="11.5" style="2" bestFit="1" customWidth="1"/>
    <col min="2104" max="2304" width="8.83203125" style="2"/>
    <col min="2305" max="2305" width="42" style="2" bestFit="1" customWidth="1"/>
    <col min="2306" max="2359" width="11.5" style="2" bestFit="1" customWidth="1"/>
    <col min="2360" max="2560" width="8.83203125" style="2"/>
    <col min="2561" max="2561" width="42" style="2" bestFit="1" customWidth="1"/>
    <col min="2562" max="2615" width="11.5" style="2" bestFit="1" customWidth="1"/>
    <col min="2616" max="2816" width="8.83203125" style="2"/>
    <col min="2817" max="2817" width="42" style="2" bestFit="1" customWidth="1"/>
    <col min="2818" max="2871" width="11.5" style="2" bestFit="1" customWidth="1"/>
    <col min="2872" max="3072" width="8.83203125" style="2"/>
    <col min="3073" max="3073" width="42" style="2" bestFit="1" customWidth="1"/>
    <col min="3074" max="3127" width="11.5" style="2" bestFit="1" customWidth="1"/>
    <col min="3128" max="3328" width="8.83203125" style="2"/>
    <col min="3329" max="3329" width="42" style="2" bestFit="1" customWidth="1"/>
    <col min="3330" max="3383" width="11.5" style="2" bestFit="1" customWidth="1"/>
    <col min="3384" max="3584" width="8.83203125" style="2"/>
    <col min="3585" max="3585" width="42" style="2" bestFit="1" customWidth="1"/>
    <col min="3586" max="3639" width="11.5" style="2" bestFit="1" customWidth="1"/>
    <col min="3640" max="3840" width="8.83203125" style="2"/>
    <col min="3841" max="3841" width="42" style="2" bestFit="1" customWidth="1"/>
    <col min="3842" max="3895" width="11.5" style="2" bestFit="1" customWidth="1"/>
    <col min="3896" max="4096" width="8.83203125" style="2"/>
    <col min="4097" max="4097" width="42" style="2" bestFit="1" customWidth="1"/>
    <col min="4098" max="4151" width="11.5" style="2" bestFit="1" customWidth="1"/>
    <col min="4152" max="4352" width="8.83203125" style="2"/>
    <col min="4353" max="4353" width="42" style="2" bestFit="1" customWidth="1"/>
    <col min="4354" max="4407" width="11.5" style="2" bestFit="1" customWidth="1"/>
    <col min="4408" max="4608" width="8.83203125" style="2"/>
    <col min="4609" max="4609" width="42" style="2" bestFit="1" customWidth="1"/>
    <col min="4610" max="4663" width="11.5" style="2" bestFit="1" customWidth="1"/>
    <col min="4664" max="4864" width="8.83203125" style="2"/>
    <col min="4865" max="4865" width="42" style="2" bestFit="1" customWidth="1"/>
    <col min="4866" max="4919" width="11.5" style="2" bestFit="1" customWidth="1"/>
    <col min="4920" max="5120" width="8.83203125" style="2"/>
    <col min="5121" max="5121" width="42" style="2" bestFit="1" customWidth="1"/>
    <col min="5122" max="5175" width="11.5" style="2" bestFit="1" customWidth="1"/>
    <col min="5176" max="5376" width="8.83203125" style="2"/>
    <col min="5377" max="5377" width="42" style="2" bestFit="1" customWidth="1"/>
    <col min="5378" max="5431" width="11.5" style="2" bestFit="1" customWidth="1"/>
    <col min="5432" max="5632" width="8.83203125" style="2"/>
    <col min="5633" max="5633" width="42" style="2" bestFit="1" customWidth="1"/>
    <col min="5634" max="5687" width="11.5" style="2" bestFit="1" customWidth="1"/>
    <col min="5688" max="5888" width="8.83203125" style="2"/>
    <col min="5889" max="5889" width="42" style="2" bestFit="1" customWidth="1"/>
    <col min="5890" max="5943" width="11.5" style="2" bestFit="1" customWidth="1"/>
    <col min="5944" max="6144" width="8.83203125" style="2"/>
    <col min="6145" max="6145" width="42" style="2" bestFit="1" customWidth="1"/>
    <col min="6146" max="6199" width="11.5" style="2" bestFit="1" customWidth="1"/>
    <col min="6200" max="6400" width="8.83203125" style="2"/>
    <col min="6401" max="6401" width="42" style="2" bestFit="1" customWidth="1"/>
    <col min="6402" max="6455" width="11.5" style="2" bestFit="1" customWidth="1"/>
    <col min="6456" max="6656" width="8.83203125" style="2"/>
    <col min="6657" max="6657" width="42" style="2" bestFit="1" customWidth="1"/>
    <col min="6658" max="6711" width="11.5" style="2" bestFit="1" customWidth="1"/>
    <col min="6712" max="6912" width="8.83203125" style="2"/>
    <col min="6913" max="6913" width="42" style="2" bestFit="1" customWidth="1"/>
    <col min="6914" max="6967" width="11.5" style="2" bestFit="1" customWidth="1"/>
    <col min="6968" max="7168" width="8.83203125" style="2"/>
    <col min="7169" max="7169" width="42" style="2" bestFit="1" customWidth="1"/>
    <col min="7170" max="7223" width="11.5" style="2" bestFit="1" customWidth="1"/>
    <col min="7224" max="7424" width="8.83203125" style="2"/>
    <col min="7425" max="7425" width="42" style="2" bestFit="1" customWidth="1"/>
    <col min="7426" max="7479" width="11.5" style="2" bestFit="1" customWidth="1"/>
    <col min="7480" max="7680" width="8.83203125" style="2"/>
    <col min="7681" max="7681" width="42" style="2" bestFit="1" customWidth="1"/>
    <col min="7682" max="7735" width="11.5" style="2" bestFit="1" customWidth="1"/>
    <col min="7736" max="7936" width="8.83203125" style="2"/>
    <col min="7937" max="7937" width="42" style="2" bestFit="1" customWidth="1"/>
    <col min="7938" max="7991" width="11.5" style="2" bestFit="1" customWidth="1"/>
    <col min="7992" max="8192" width="8.83203125" style="2"/>
    <col min="8193" max="8193" width="42" style="2" bestFit="1" customWidth="1"/>
    <col min="8194" max="8247" width="11.5" style="2" bestFit="1" customWidth="1"/>
    <col min="8248" max="8448" width="8.83203125" style="2"/>
    <col min="8449" max="8449" width="42" style="2" bestFit="1" customWidth="1"/>
    <col min="8450" max="8503" width="11.5" style="2" bestFit="1" customWidth="1"/>
    <col min="8504" max="8704" width="8.83203125" style="2"/>
    <col min="8705" max="8705" width="42" style="2" bestFit="1" customWidth="1"/>
    <col min="8706" max="8759" width="11.5" style="2" bestFit="1" customWidth="1"/>
    <col min="8760" max="8960" width="8.83203125" style="2"/>
    <col min="8961" max="8961" width="42" style="2" bestFit="1" customWidth="1"/>
    <col min="8962" max="9015" width="11.5" style="2" bestFit="1" customWidth="1"/>
    <col min="9016" max="9216" width="8.83203125" style="2"/>
    <col min="9217" max="9217" width="42" style="2" bestFit="1" customWidth="1"/>
    <col min="9218" max="9271" width="11.5" style="2" bestFit="1" customWidth="1"/>
    <col min="9272" max="9472" width="8.83203125" style="2"/>
    <col min="9473" max="9473" width="42" style="2" bestFit="1" customWidth="1"/>
    <col min="9474" max="9527" width="11.5" style="2" bestFit="1" customWidth="1"/>
    <col min="9528" max="9728" width="8.83203125" style="2"/>
    <col min="9729" max="9729" width="42" style="2" bestFit="1" customWidth="1"/>
    <col min="9730" max="9783" width="11.5" style="2" bestFit="1" customWidth="1"/>
    <col min="9784" max="9984" width="8.83203125" style="2"/>
    <col min="9985" max="9985" width="42" style="2" bestFit="1" customWidth="1"/>
    <col min="9986" max="10039" width="11.5" style="2" bestFit="1" customWidth="1"/>
    <col min="10040" max="10240" width="8.83203125" style="2"/>
    <col min="10241" max="10241" width="42" style="2" bestFit="1" customWidth="1"/>
    <col min="10242" max="10295" width="11.5" style="2" bestFit="1" customWidth="1"/>
    <col min="10296" max="10496" width="8.83203125" style="2"/>
    <col min="10497" max="10497" width="42" style="2" bestFit="1" customWidth="1"/>
    <col min="10498" max="10551" width="11.5" style="2" bestFit="1" customWidth="1"/>
    <col min="10552" max="10752" width="8.83203125" style="2"/>
    <col min="10753" max="10753" width="42" style="2" bestFit="1" customWidth="1"/>
    <col min="10754" max="10807" width="11.5" style="2" bestFit="1" customWidth="1"/>
    <col min="10808" max="11008" width="8.83203125" style="2"/>
    <col min="11009" max="11009" width="42" style="2" bestFit="1" customWidth="1"/>
    <col min="11010" max="11063" width="11.5" style="2" bestFit="1" customWidth="1"/>
    <col min="11064" max="11264" width="8.83203125" style="2"/>
    <col min="11265" max="11265" width="42" style="2" bestFit="1" customWidth="1"/>
    <col min="11266" max="11319" width="11.5" style="2" bestFit="1" customWidth="1"/>
    <col min="11320" max="11520" width="8.83203125" style="2"/>
    <col min="11521" max="11521" width="42" style="2" bestFit="1" customWidth="1"/>
    <col min="11522" max="11575" width="11.5" style="2" bestFit="1" customWidth="1"/>
    <col min="11576" max="11776" width="8.83203125" style="2"/>
    <col min="11777" max="11777" width="42" style="2" bestFit="1" customWidth="1"/>
    <col min="11778" max="11831" width="11.5" style="2" bestFit="1" customWidth="1"/>
    <col min="11832" max="12032" width="8.83203125" style="2"/>
    <col min="12033" max="12033" width="42" style="2" bestFit="1" customWidth="1"/>
    <col min="12034" max="12087" width="11.5" style="2" bestFit="1" customWidth="1"/>
    <col min="12088" max="12288" width="8.83203125" style="2"/>
    <col min="12289" max="12289" width="42" style="2" bestFit="1" customWidth="1"/>
    <col min="12290" max="12343" width="11.5" style="2" bestFit="1" customWidth="1"/>
    <col min="12344" max="12544" width="8.83203125" style="2"/>
    <col min="12545" max="12545" width="42" style="2" bestFit="1" customWidth="1"/>
    <col min="12546" max="12599" width="11.5" style="2" bestFit="1" customWidth="1"/>
    <col min="12600" max="12800" width="8.83203125" style="2"/>
    <col min="12801" max="12801" width="42" style="2" bestFit="1" customWidth="1"/>
    <col min="12802" max="12855" width="11.5" style="2" bestFit="1" customWidth="1"/>
    <col min="12856" max="13056" width="8.83203125" style="2"/>
    <col min="13057" max="13057" width="42" style="2" bestFit="1" customWidth="1"/>
    <col min="13058" max="13111" width="11.5" style="2" bestFit="1" customWidth="1"/>
    <col min="13112" max="13312" width="8.83203125" style="2"/>
    <col min="13313" max="13313" width="42" style="2" bestFit="1" customWidth="1"/>
    <col min="13314" max="13367" width="11.5" style="2" bestFit="1" customWidth="1"/>
    <col min="13368" max="13568" width="8.83203125" style="2"/>
    <col min="13569" max="13569" width="42" style="2" bestFit="1" customWidth="1"/>
    <col min="13570" max="13623" width="11.5" style="2" bestFit="1" customWidth="1"/>
    <col min="13624" max="13824" width="8.83203125" style="2"/>
    <col min="13825" max="13825" width="42" style="2" bestFit="1" customWidth="1"/>
    <col min="13826" max="13879" width="11.5" style="2" bestFit="1" customWidth="1"/>
    <col min="13880" max="14080" width="8.83203125" style="2"/>
    <col min="14081" max="14081" width="42" style="2" bestFit="1" customWidth="1"/>
    <col min="14082" max="14135" width="11.5" style="2" bestFit="1" customWidth="1"/>
    <col min="14136" max="14336" width="8.83203125" style="2"/>
    <col min="14337" max="14337" width="42" style="2" bestFit="1" customWidth="1"/>
    <col min="14338" max="14391" width="11.5" style="2" bestFit="1" customWidth="1"/>
    <col min="14392" max="14592" width="8.83203125" style="2"/>
    <col min="14593" max="14593" width="42" style="2" bestFit="1" customWidth="1"/>
    <col min="14594" max="14647" width="11.5" style="2" bestFit="1" customWidth="1"/>
    <col min="14648" max="14848" width="8.83203125" style="2"/>
    <col min="14849" max="14849" width="42" style="2" bestFit="1" customWidth="1"/>
    <col min="14850" max="14903" width="11.5" style="2" bestFit="1" customWidth="1"/>
    <col min="14904" max="15104" width="8.83203125" style="2"/>
    <col min="15105" max="15105" width="42" style="2" bestFit="1" customWidth="1"/>
    <col min="15106" max="15159" width="11.5" style="2" bestFit="1" customWidth="1"/>
    <col min="15160" max="15360" width="8.83203125" style="2"/>
    <col min="15361" max="15361" width="42" style="2" bestFit="1" customWidth="1"/>
    <col min="15362" max="15415" width="11.5" style="2" bestFit="1" customWidth="1"/>
    <col min="15416" max="15616" width="8.83203125" style="2"/>
    <col min="15617" max="15617" width="42" style="2" bestFit="1" customWidth="1"/>
    <col min="15618" max="15671" width="11.5" style="2" bestFit="1" customWidth="1"/>
    <col min="15672" max="15872" width="8.83203125" style="2"/>
    <col min="15873" max="15873" width="42" style="2" bestFit="1" customWidth="1"/>
    <col min="15874" max="15927" width="11.5" style="2" bestFit="1" customWidth="1"/>
    <col min="15928" max="16128" width="8.83203125" style="2"/>
    <col min="16129" max="16129" width="42" style="2" bestFit="1" customWidth="1"/>
    <col min="16130" max="16183" width="11.5" style="2" bestFit="1" customWidth="1"/>
    <col min="16184" max="16384" width="8.83203125" style="2"/>
  </cols>
  <sheetData>
    <row r="1" spans="1:62" ht="42.75" customHeight="1">
      <c r="A1" s="2" t="s">
        <v>675</v>
      </c>
      <c r="B1" s="46">
        <v>1960</v>
      </c>
      <c r="C1" s="46">
        <v>1961</v>
      </c>
      <c r="D1" s="46">
        <v>1962</v>
      </c>
      <c r="E1" s="46">
        <v>1963</v>
      </c>
      <c r="F1" s="46">
        <v>1964</v>
      </c>
      <c r="G1" s="46">
        <v>1965</v>
      </c>
      <c r="H1" s="46">
        <v>1966</v>
      </c>
      <c r="I1" s="46">
        <v>1967</v>
      </c>
      <c r="J1" s="46">
        <v>1968</v>
      </c>
      <c r="K1" s="46">
        <v>1969</v>
      </c>
      <c r="L1" s="46">
        <v>1970</v>
      </c>
      <c r="M1" s="46">
        <v>1971</v>
      </c>
      <c r="N1" s="46">
        <v>1972</v>
      </c>
      <c r="O1" s="46">
        <v>1973</v>
      </c>
      <c r="P1" s="46">
        <v>1974</v>
      </c>
      <c r="Q1" s="46">
        <v>1975</v>
      </c>
      <c r="R1" s="46">
        <v>1976</v>
      </c>
      <c r="S1" s="46">
        <v>1977</v>
      </c>
      <c r="T1" s="46">
        <v>1978</v>
      </c>
      <c r="U1" s="46">
        <v>1979</v>
      </c>
      <c r="V1" s="46">
        <v>1980</v>
      </c>
      <c r="W1" s="46">
        <v>1981</v>
      </c>
      <c r="X1" s="46">
        <v>1982</v>
      </c>
      <c r="Y1" s="46">
        <v>1983</v>
      </c>
      <c r="Z1" s="46">
        <v>1984</v>
      </c>
      <c r="AA1" s="46">
        <v>1985</v>
      </c>
      <c r="AB1" s="46">
        <v>1986</v>
      </c>
      <c r="AC1" s="46">
        <v>1987</v>
      </c>
      <c r="AD1" s="46">
        <v>1988</v>
      </c>
      <c r="AE1" s="46">
        <v>1989</v>
      </c>
      <c r="AF1" s="46">
        <v>1990</v>
      </c>
      <c r="AG1" s="46">
        <v>1991</v>
      </c>
      <c r="AH1" s="46">
        <v>1992</v>
      </c>
      <c r="AI1" s="46">
        <v>1993</v>
      </c>
      <c r="AJ1" s="46">
        <v>1994</v>
      </c>
      <c r="AK1" s="46">
        <v>1995</v>
      </c>
      <c r="AL1" s="46">
        <v>1996</v>
      </c>
      <c r="AM1" s="46">
        <v>1997</v>
      </c>
      <c r="AN1" s="46">
        <v>1998</v>
      </c>
      <c r="AO1" s="46">
        <v>1999</v>
      </c>
      <c r="AP1" s="46">
        <v>2000</v>
      </c>
      <c r="AQ1" s="46">
        <v>2001</v>
      </c>
      <c r="AR1" s="46">
        <v>2002</v>
      </c>
      <c r="AS1" s="46">
        <v>2003</v>
      </c>
      <c r="AT1" s="46">
        <v>2004</v>
      </c>
      <c r="AU1" s="46">
        <v>2005</v>
      </c>
      <c r="AV1" s="46">
        <v>2006</v>
      </c>
      <c r="AW1" s="46">
        <v>2007</v>
      </c>
      <c r="AX1" s="46">
        <v>2008</v>
      </c>
      <c r="AY1" s="46">
        <v>2009</v>
      </c>
      <c r="AZ1" s="46">
        <v>2010</v>
      </c>
      <c r="BA1" s="46">
        <v>2011</v>
      </c>
      <c r="BB1" s="46">
        <v>2012</v>
      </c>
      <c r="BC1" s="46">
        <v>2013</v>
      </c>
      <c r="BD1" s="2"/>
      <c r="BE1" s="2"/>
      <c r="BI1" t="s">
        <v>649</v>
      </c>
      <c r="BJ1">
        <v>2013</v>
      </c>
    </row>
    <row r="2" spans="1:62">
      <c r="A2" s="2" t="s">
        <v>649</v>
      </c>
      <c r="B2" s="46" t="s">
        <v>51</v>
      </c>
      <c r="C2" s="46" t="s">
        <v>52</v>
      </c>
      <c r="D2" s="46" t="s">
        <v>53</v>
      </c>
      <c r="E2" s="46" t="s">
        <v>54</v>
      </c>
      <c r="F2" s="46" t="s">
        <v>55</v>
      </c>
      <c r="G2" s="46" t="s">
        <v>56</v>
      </c>
      <c r="H2" s="46" t="s">
        <v>57</v>
      </c>
      <c r="I2" s="46" t="s">
        <v>58</v>
      </c>
      <c r="J2" s="46" t="s">
        <v>59</v>
      </c>
      <c r="K2" s="46" t="s">
        <v>60</v>
      </c>
      <c r="L2" s="46" t="s">
        <v>61</v>
      </c>
      <c r="M2" s="46" t="s">
        <v>62</v>
      </c>
      <c r="N2" s="46" t="s">
        <v>63</v>
      </c>
      <c r="O2" s="46" t="s">
        <v>64</v>
      </c>
      <c r="P2" s="46" t="s">
        <v>65</v>
      </c>
      <c r="Q2" s="46" t="s">
        <v>66</v>
      </c>
      <c r="R2" s="46" t="s">
        <v>67</v>
      </c>
      <c r="S2" s="46" t="s">
        <v>68</v>
      </c>
      <c r="T2" s="46" t="s">
        <v>69</v>
      </c>
      <c r="U2" s="46" t="s">
        <v>70</v>
      </c>
      <c r="V2" s="46" t="s">
        <v>71</v>
      </c>
      <c r="W2" s="46" t="s">
        <v>72</v>
      </c>
      <c r="X2" s="46" t="s">
        <v>73</v>
      </c>
      <c r="Y2" s="46" t="s">
        <v>74</v>
      </c>
      <c r="Z2" s="46" t="s">
        <v>75</v>
      </c>
      <c r="AA2" s="46" t="s">
        <v>76</v>
      </c>
      <c r="AB2" s="46" t="s">
        <v>77</v>
      </c>
      <c r="AC2" s="46" t="s">
        <v>78</v>
      </c>
      <c r="AD2" s="46" t="s">
        <v>79</v>
      </c>
      <c r="AE2" s="46" t="s">
        <v>80</v>
      </c>
      <c r="AF2" s="46" t="s">
        <v>81</v>
      </c>
      <c r="AG2" s="46" t="s">
        <v>82</v>
      </c>
      <c r="AH2" s="46" t="s">
        <v>83</v>
      </c>
      <c r="AI2" s="46" t="s">
        <v>84</v>
      </c>
      <c r="AJ2" s="46" t="s">
        <v>85</v>
      </c>
      <c r="AK2" s="46" t="s">
        <v>86</v>
      </c>
      <c r="AL2" s="46" t="s">
        <v>87</v>
      </c>
      <c r="AM2" s="46" t="s">
        <v>88</v>
      </c>
      <c r="AN2" s="46" t="s">
        <v>89</v>
      </c>
      <c r="AO2" s="46" t="s">
        <v>90</v>
      </c>
      <c r="AP2" s="46" t="s">
        <v>91</v>
      </c>
      <c r="AQ2" s="46" t="s">
        <v>92</v>
      </c>
      <c r="AR2" s="46" t="s">
        <v>93</v>
      </c>
      <c r="AS2" s="46" t="s">
        <v>94</v>
      </c>
      <c r="AT2" s="46" t="s">
        <v>95</v>
      </c>
      <c r="AU2" s="46" t="s">
        <v>96</v>
      </c>
      <c r="AV2" s="46" t="s">
        <v>97</v>
      </c>
      <c r="AW2" s="46" t="s">
        <v>98</v>
      </c>
      <c r="AX2" s="46" t="s">
        <v>99</v>
      </c>
      <c r="AY2" s="47" t="s">
        <v>100</v>
      </c>
      <c r="AZ2" s="46" t="s">
        <v>101</v>
      </c>
      <c r="BA2" s="46" t="s">
        <v>573</v>
      </c>
      <c r="BB2" s="46" t="s">
        <v>574</v>
      </c>
      <c r="BC2" s="46" t="s">
        <v>575</v>
      </c>
      <c r="BD2" s="2"/>
      <c r="BE2" s="2"/>
      <c r="BI2" t="s">
        <v>161</v>
      </c>
      <c r="BJ2" t="s">
        <v>597</v>
      </c>
    </row>
    <row r="3" spans="1:62">
      <c r="A3" s="2" t="s">
        <v>178</v>
      </c>
      <c r="AB3" s="2">
        <v>1.79</v>
      </c>
      <c r="AC3" s="2">
        <v>1.79</v>
      </c>
      <c r="AD3" s="2">
        <v>1.79</v>
      </c>
      <c r="AE3" s="2">
        <v>1.79</v>
      </c>
      <c r="AF3" s="2">
        <v>1.79</v>
      </c>
      <c r="AG3" s="2">
        <v>1.79</v>
      </c>
      <c r="AH3" s="2">
        <v>1.79</v>
      </c>
      <c r="AI3" s="2">
        <v>1.79</v>
      </c>
      <c r="AJ3" s="2">
        <v>1.79</v>
      </c>
      <c r="AK3" s="2">
        <v>1.79</v>
      </c>
      <c r="AL3" s="2">
        <v>1.79</v>
      </c>
      <c r="AM3" s="2">
        <v>1.79</v>
      </c>
      <c r="AN3" s="2">
        <v>1.79</v>
      </c>
      <c r="AO3" s="2">
        <v>1.79</v>
      </c>
      <c r="AP3" s="2">
        <v>1.79</v>
      </c>
      <c r="AQ3" s="2">
        <v>1.79</v>
      </c>
      <c r="AR3" s="2">
        <v>1.79</v>
      </c>
      <c r="AS3" s="2">
        <v>1.79</v>
      </c>
      <c r="AT3" s="2">
        <v>1.79</v>
      </c>
      <c r="AU3" s="2">
        <v>1.79</v>
      </c>
      <c r="AV3" s="2">
        <v>1.79</v>
      </c>
      <c r="AW3" s="2">
        <v>1.79</v>
      </c>
      <c r="AX3" s="2">
        <v>1.79</v>
      </c>
      <c r="AY3" s="2">
        <v>1.79</v>
      </c>
      <c r="AZ3" s="2">
        <v>1.79</v>
      </c>
      <c r="BA3" s="2">
        <v>1.79</v>
      </c>
      <c r="BB3" s="2">
        <v>1.79</v>
      </c>
      <c r="BD3" s="2"/>
      <c r="BE3" s="2"/>
      <c r="BJ3" s="2"/>
    </row>
    <row r="4" spans="1:62">
      <c r="A4" s="2" t="s">
        <v>169</v>
      </c>
      <c r="BD4" s="2"/>
      <c r="BE4" s="2"/>
    </row>
    <row r="5" spans="1:62">
      <c r="A5" s="2" t="s">
        <v>161</v>
      </c>
      <c r="B5" s="2">
        <v>193.905009433912</v>
      </c>
      <c r="C5" s="2">
        <v>193.905009433912</v>
      </c>
      <c r="D5" s="2">
        <v>193.905009433912</v>
      </c>
      <c r="E5" s="2">
        <v>395.889394260904</v>
      </c>
      <c r="F5" s="2">
        <v>436.28627122630201</v>
      </c>
      <c r="G5" s="2">
        <v>436.28627122630201</v>
      </c>
      <c r="H5" s="2">
        <v>436.28627122630201</v>
      </c>
      <c r="I5" s="2">
        <v>436.28627122630201</v>
      </c>
      <c r="J5" s="2">
        <v>436.28627122630201</v>
      </c>
      <c r="K5" s="2">
        <v>436.28627122630201</v>
      </c>
      <c r="L5" s="2">
        <v>436.28627122630201</v>
      </c>
      <c r="M5" s="2">
        <v>436.28627122630201</v>
      </c>
      <c r="N5" s="2">
        <v>436.28627122630201</v>
      </c>
      <c r="O5" s="2">
        <v>436.28627122630201</v>
      </c>
      <c r="P5" s="2">
        <v>436.28627122630201</v>
      </c>
      <c r="Q5" s="2">
        <v>436.28627122630201</v>
      </c>
      <c r="R5" s="2">
        <v>436.28627122630201</v>
      </c>
      <c r="S5" s="2">
        <v>436.28627122630201</v>
      </c>
      <c r="T5" s="2">
        <v>436.28627122630201</v>
      </c>
      <c r="U5" s="2">
        <v>422.75331744289298</v>
      </c>
      <c r="V5" s="2">
        <v>429.289532135895</v>
      </c>
      <c r="W5" s="2">
        <v>481.65196405844398</v>
      </c>
      <c r="X5" s="2">
        <v>490.579673867797</v>
      </c>
      <c r="Y5" s="2">
        <v>490.579673867797</v>
      </c>
      <c r="Z5" s="2">
        <v>490.579673867797</v>
      </c>
      <c r="AA5" s="2">
        <v>490.579673867797</v>
      </c>
      <c r="AB5" s="2">
        <v>490.579673867797</v>
      </c>
      <c r="AC5" s="2">
        <v>490.579673867797</v>
      </c>
      <c r="AD5" s="2">
        <v>490.579673867797</v>
      </c>
      <c r="AE5" s="2">
        <v>490.579673867797</v>
      </c>
      <c r="AF5" s="2">
        <v>490.579673867797</v>
      </c>
      <c r="AG5" s="2">
        <v>490.579673867797</v>
      </c>
      <c r="AH5" s="2">
        <v>490.579673867797</v>
      </c>
      <c r="AI5" s="2">
        <v>490.579673867797</v>
      </c>
      <c r="AJ5" s="2">
        <v>484.85947608949698</v>
      </c>
      <c r="AK5" s="2">
        <v>36.567144623655899</v>
      </c>
      <c r="AL5" s="2">
        <v>47.5</v>
      </c>
      <c r="AM5" s="2">
        <v>47.5</v>
      </c>
      <c r="AN5" s="2">
        <v>47.5</v>
      </c>
      <c r="AO5" s="2">
        <v>46.619531077188903</v>
      </c>
      <c r="AP5" s="2">
        <v>47.357574731182801</v>
      </c>
      <c r="AQ5" s="2">
        <v>47.500014516128999</v>
      </c>
      <c r="AR5" s="2">
        <v>47.262999999999998</v>
      </c>
      <c r="AS5" s="2">
        <v>48.7627535833333</v>
      </c>
      <c r="AT5" s="2">
        <v>47.845312499999999</v>
      </c>
      <c r="AU5" s="2">
        <v>49.494597499999998</v>
      </c>
      <c r="AV5" s="2">
        <v>49.925330833333298</v>
      </c>
      <c r="AW5" s="2">
        <v>49.962017770397203</v>
      </c>
      <c r="AX5" s="2">
        <v>50.249614743589703</v>
      </c>
      <c r="AY5" s="2">
        <v>50.325000000000003</v>
      </c>
      <c r="AZ5" s="2">
        <v>46.452461001317502</v>
      </c>
      <c r="BA5" s="2">
        <v>46.747007738580997</v>
      </c>
      <c r="BB5" s="2">
        <v>50.921399999999998</v>
      </c>
      <c r="BD5" s="2"/>
      <c r="BE5" s="2"/>
    </row>
    <row r="6" spans="1:62">
      <c r="A6" s="2" t="s">
        <v>170</v>
      </c>
      <c r="B6" s="2">
        <v>2.8668443333333301E-8</v>
      </c>
      <c r="C6" s="2">
        <v>2.8734860000000001E-8</v>
      </c>
      <c r="D6" s="2">
        <v>2.8678443333333299E-8</v>
      </c>
      <c r="E6" s="2">
        <v>2.8752026666666701E-8</v>
      </c>
      <c r="F6" s="2">
        <v>2.8819776666666698E-8</v>
      </c>
      <c r="G6" s="2">
        <v>2.8778526666666701E-8</v>
      </c>
      <c r="H6" s="2">
        <v>2.8823859999999999E-8</v>
      </c>
      <c r="I6" s="2">
        <v>2.8841609999999999E-8</v>
      </c>
      <c r="J6" s="2">
        <v>2.8727609999999999E-8</v>
      </c>
      <c r="K6" s="2">
        <v>2.8561193333333301E-8</v>
      </c>
      <c r="L6" s="2">
        <v>2.8625109999999999E-8</v>
      </c>
      <c r="M6" s="2">
        <v>2.8191119999999999E-8</v>
      </c>
      <c r="N6" s="2">
        <v>2.7052815000000001E-8</v>
      </c>
      <c r="O6" s="2">
        <v>2.4514619999999999E-8</v>
      </c>
      <c r="P6" s="2">
        <v>2.5407600833333301E-8</v>
      </c>
      <c r="Q6" s="2">
        <v>2.5552180833333302E-8</v>
      </c>
      <c r="R6" s="2">
        <v>2.9383623333333298E-8</v>
      </c>
      <c r="S6" s="2">
        <v>2.9917999999999997E-8</v>
      </c>
      <c r="T6" s="2">
        <v>2.9917999999999997E-8</v>
      </c>
      <c r="U6" s="2">
        <v>2.9917999999999997E-8</v>
      </c>
      <c r="V6" s="2">
        <v>2.9917999999999997E-8</v>
      </c>
      <c r="W6" s="2">
        <v>2.9917999999999997E-8</v>
      </c>
      <c r="X6" s="2">
        <v>2.9917999999999997E-8</v>
      </c>
      <c r="Y6" s="2">
        <v>2.9917999999999997E-8</v>
      </c>
      <c r="Z6" s="2">
        <v>2.9917999999999997E-8</v>
      </c>
      <c r="AA6" s="2">
        <v>2.9917999999999997E-8</v>
      </c>
      <c r="AB6" s="2">
        <v>2.9917999999999997E-8</v>
      </c>
      <c r="AC6" s="2">
        <v>2.9917999999999997E-8</v>
      </c>
      <c r="AD6" s="2">
        <v>2.9917999999999997E-8</v>
      </c>
      <c r="AE6" s="2">
        <v>2.9917999999999997E-8</v>
      </c>
      <c r="AF6" s="2">
        <v>2.9917999999999997E-8</v>
      </c>
      <c r="AG6" s="2">
        <v>5.5098333333333298E-8</v>
      </c>
      <c r="AH6" s="2">
        <v>2.5141666666666701E-7</v>
      </c>
      <c r="AI6" s="2">
        <v>2.6601666666666699E-6</v>
      </c>
      <c r="AJ6" s="2">
        <v>5.9515000000000002E-5</v>
      </c>
      <c r="AK6" s="2">
        <v>2.7502295833333299E-3</v>
      </c>
      <c r="AL6" s="2">
        <v>0.128029166666667</v>
      </c>
      <c r="AM6" s="2">
        <v>0.22904008333333301</v>
      </c>
      <c r="AN6" s="2">
        <v>0.3928235175</v>
      </c>
      <c r="AO6" s="2">
        <v>2.7907061666666699</v>
      </c>
      <c r="AP6" s="2">
        <v>10.040544166666701</v>
      </c>
      <c r="AQ6" s="2">
        <v>22.0578616666667</v>
      </c>
      <c r="AR6" s="2">
        <v>43.5302066666667</v>
      </c>
      <c r="AS6" s="2">
        <v>74.606300833333293</v>
      </c>
      <c r="AT6" s="2">
        <v>83.541362500000005</v>
      </c>
      <c r="AU6" s="2">
        <v>87.159141666666699</v>
      </c>
      <c r="AV6" s="2">
        <v>80.368072055555601</v>
      </c>
      <c r="AW6" s="2">
        <v>76.706142749999998</v>
      </c>
      <c r="AX6" s="2">
        <v>75.033354166666697</v>
      </c>
      <c r="AY6" s="2">
        <v>79.328166666666704</v>
      </c>
      <c r="AZ6" s="2">
        <v>91.905720340501802</v>
      </c>
      <c r="BA6" s="2">
        <v>93.934749999999994</v>
      </c>
      <c r="BB6" s="2">
        <v>95.467955421311004</v>
      </c>
      <c r="BC6">
        <v>96.518279479152596</v>
      </c>
      <c r="BD6" s="2"/>
      <c r="BE6" s="2"/>
    </row>
    <row r="7" spans="1:62">
      <c r="A7" s="2" t="s">
        <v>163</v>
      </c>
      <c r="AH7" s="2">
        <v>75.032499999999999</v>
      </c>
      <c r="AI7" s="2">
        <v>102.0625</v>
      </c>
      <c r="AJ7" s="2">
        <v>94.623333333333306</v>
      </c>
      <c r="AK7" s="2">
        <v>92.697500000000005</v>
      </c>
      <c r="AL7" s="2">
        <v>104.498916666667</v>
      </c>
      <c r="AM7" s="2">
        <v>148.93291666666701</v>
      </c>
      <c r="AN7" s="2">
        <v>150.63333333333301</v>
      </c>
      <c r="AO7" s="2">
        <v>137.690583333333</v>
      </c>
      <c r="AP7" s="2">
        <v>143.70941666666701</v>
      </c>
      <c r="AQ7" s="2">
        <v>143.484833333333</v>
      </c>
      <c r="AR7" s="2">
        <v>140.15451587499999</v>
      </c>
      <c r="AS7" s="2">
        <v>121.86324999999999</v>
      </c>
      <c r="AT7" s="2">
        <v>102.780051196172</v>
      </c>
      <c r="AU7" s="2">
        <v>99.870254480899206</v>
      </c>
      <c r="AV7" s="2">
        <v>98.103377091269806</v>
      </c>
      <c r="AW7" s="2">
        <v>90.427893831070804</v>
      </c>
      <c r="AX7" s="2">
        <v>83.894604100529094</v>
      </c>
      <c r="AY7" s="2">
        <v>94.978119820384293</v>
      </c>
      <c r="AZ7" s="2">
        <v>103.9364433527</v>
      </c>
      <c r="BA7" s="2">
        <v>100.89495472583</v>
      </c>
      <c r="BB7" s="2">
        <v>108.18464459924201</v>
      </c>
      <c r="BC7">
        <v>105.668673352632</v>
      </c>
      <c r="BD7" s="2"/>
      <c r="BE7" s="2"/>
      <c r="BI7" t="s">
        <v>170</v>
      </c>
      <c r="BJ7" s="2"/>
    </row>
    <row r="8" spans="1:62">
      <c r="A8" s="2" t="s">
        <v>102</v>
      </c>
      <c r="BD8" s="2"/>
      <c r="BE8" s="2"/>
      <c r="BI8" t="s">
        <v>172</v>
      </c>
      <c r="BJ8" s="2"/>
    </row>
    <row r="9" spans="1:62">
      <c r="A9" s="2" t="s">
        <v>549</v>
      </c>
      <c r="H9" s="2">
        <v>4.7619000037618999</v>
      </c>
      <c r="I9" s="2">
        <v>4.7619000037618999</v>
      </c>
      <c r="J9" s="2">
        <v>4.7619000037618999</v>
      </c>
      <c r="K9" s="2">
        <v>4.7619000037618999</v>
      </c>
      <c r="L9" s="2">
        <v>4.7619000037618999</v>
      </c>
      <c r="M9" s="2">
        <v>4.7479628848644202</v>
      </c>
      <c r="N9" s="2">
        <v>4.3859778425048797</v>
      </c>
      <c r="O9" s="2">
        <v>3.9962713138644301</v>
      </c>
      <c r="P9" s="2">
        <v>3.95904515568157</v>
      </c>
      <c r="Q9" s="2">
        <v>3.9612849990000001</v>
      </c>
      <c r="R9" s="2">
        <v>3.9530724990000001</v>
      </c>
      <c r="S9" s="2">
        <v>3.9032474989999999</v>
      </c>
      <c r="T9" s="2">
        <v>3.8712108323333299</v>
      </c>
      <c r="U9" s="2">
        <v>3.81567583233333</v>
      </c>
      <c r="V9" s="2">
        <v>3.7073649990000002</v>
      </c>
      <c r="W9" s="2">
        <v>3.6709999990000002</v>
      </c>
      <c r="X9" s="2">
        <v>3.6709999990000002</v>
      </c>
      <c r="Y9" s="2">
        <v>3.6709999990000002</v>
      </c>
      <c r="Z9" s="2">
        <v>3.67099999958333</v>
      </c>
      <c r="AA9" s="2">
        <v>3.6709999999999998</v>
      </c>
      <c r="AB9" s="2">
        <v>3.6709999999999998</v>
      </c>
      <c r="AC9" s="2">
        <v>3.6709999999999998</v>
      </c>
      <c r="AD9" s="2">
        <v>3.6709999999999998</v>
      </c>
      <c r="AE9" s="2">
        <v>3.6709999999999998</v>
      </c>
      <c r="AF9" s="2">
        <v>3.6709999999999998</v>
      </c>
      <c r="AG9" s="2">
        <v>3.6709999999999998</v>
      </c>
      <c r="AH9" s="2">
        <v>3.6709999999999998</v>
      </c>
      <c r="AI9" s="2">
        <v>3.6709999999999998</v>
      </c>
      <c r="AJ9" s="2">
        <v>3.6709999999999998</v>
      </c>
      <c r="AK9" s="2">
        <v>3.6709999999999998</v>
      </c>
      <c r="AL9" s="2">
        <v>3.6709999999999998</v>
      </c>
      <c r="AM9" s="2">
        <v>3.671125</v>
      </c>
      <c r="AN9" s="2">
        <v>3.6724999999999999</v>
      </c>
      <c r="AO9" s="2">
        <v>3.6724999999999999</v>
      </c>
      <c r="AP9" s="2">
        <v>3.6724999999999999</v>
      </c>
      <c r="AQ9" s="2">
        <v>3.6724999999999999</v>
      </c>
      <c r="AR9" s="2">
        <v>3.6724999999999999</v>
      </c>
      <c r="AS9" s="2">
        <v>3.6724999999999999</v>
      </c>
      <c r="AT9" s="2">
        <v>3.6724999999999999</v>
      </c>
      <c r="AU9" s="2">
        <v>3.6724999999999999</v>
      </c>
      <c r="AV9" s="2">
        <v>3.6724999999999999</v>
      </c>
      <c r="AW9" s="2">
        <v>3.6724999999999999</v>
      </c>
      <c r="AX9" s="2">
        <v>3.6724999999999999</v>
      </c>
      <c r="AY9" s="2">
        <v>3.6724999999999999</v>
      </c>
      <c r="AZ9" s="2">
        <v>3.6724999999999999</v>
      </c>
      <c r="BA9" s="2">
        <v>3.6724999999999999</v>
      </c>
      <c r="BB9" s="2">
        <v>3.6724999999999999</v>
      </c>
      <c r="BD9" s="2"/>
      <c r="BE9" s="2"/>
      <c r="BI9" t="s">
        <v>174</v>
      </c>
      <c r="BJ9" s="2"/>
    </row>
    <row r="10" spans="1:62">
      <c r="A10" s="2" t="s">
        <v>174</v>
      </c>
      <c r="D10" s="2">
        <v>8.7166666666333306E-12</v>
      </c>
      <c r="E10" s="2">
        <v>1.3871666666625E-11</v>
      </c>
      <c r="F10" s="2">
        <v>1.4039166666616699E-11</v>
      </c>
      <c r="G10" s="2">
        <v>1.69566666666417E-11</v>
      </c>
      <c r="H10" s="2">
        <v>2.0914999999966699E-11</v>
      </c>
      <c r="I10" s="2">
        <v>3.3342499999991702E-11</v>
      </c>
      <c r="J10" s="2">
        <v>3.5000000000000002E-11</v>
      </c>
      <c r="K10" s="2">
        <v>3.5000000000000002E-11</v>
      </c>
      <c r="L10" s="2">
        <v>3.7916666656666698E-11</v>
      </c>
      <c r="M10" s="2">
        <v>4.5216666656666701E-11</v>
      </c>
      <c r="N10" s="2">
        <v>4.9999999990000002E-11</v>
      </c>
      <c r="O10" s="2">
        <v>4.9999999990000002E-11</v>
      </c>
      <c r="P10" s="2">
        <v>4.9999999990000002E-11</v>
      </c>
      <c r="Q10" s="2">
        <v>3.6574999999500001E-10</v>
      </c>
      <c r="R10" s="2">
        <v>1.39983333333167E-9</v>
      </c>
      <c r="S10" s="2">
        <v>4.0763333333283302E-9</v>
      </c>
      <c r="T10" s="2">
        <v>7.9574999999958296E-9</v>
      </c>
      <c r="U10" s="2">
        <v>1.31696666666408E-8</v>
      </c>
      <c r="V10" s="2">
        <v>1.83715833333225E-8</v>
      </c>
      <c r="W10" s="2">
        <v>4.4026916666672502E-8</v>
      </c>
      <c r="X10" s="2">
        <v>2.5922533333326298E-7</v>
      </c>
      <c r="Y10" s="2">
        <v>1.05299574995841E-6</v>
      </c>
      <c r="Z10" s="2">
        <v>6.7649116666E-6</v>
      </c>
      <c r="AA10" s="2">
        <v>6.0180899999999998E-5</v>
      </c>
      <c r="AB10" s="2">
        <v>9.4303166666666696E-5</v>
      </c>
      <c r="AC10" s="2">
        <v>2.1442983333333301E-4</v>
      </c>
      <c r="AD10" s="2">
        <v>8.7526041666666698E-4</v>
      </c>
      <c r="AE10" s="2">
        <v>4.2333960833333302E-2</v>
      </c>
      <c r="AF10" s="2">
        <v>0.48758908333333301</v>
      </c>
      <c r="AG10" s="2">
        <v>0.95355441666666696</v>
      </c>
      <c r="AH10" s="2">
        <v>0.99064166666666698</v>
      </c>
      <c r="AI10" s="2">
        <v>0.99894583333333298</v>
      </c>
      <c r="AJ10" s="2">
        <v>0.99900833333333305</v>
      </c>
      <c r="AK10" s="2">
        <v>0.99975000000000003</v>
      </c>
      <c r="AL10" s="2">
        <v>0.99966250000000001</v>
      </c>
      <c r="AM10" s="2">
        <v>0.99950000000000006</v>
      </c>
      <c r="AN10" s="2">
        <v>0.99950000000000006</v>
      </c>
      <c r="AO10" s="2">
        <v>0.99950000000000006</v>
      </c>
      <c r="AP10" s="2">
        <v>0.99950000000000006</v>
      </c>
      <c r="AQ10" s="2">
        <v>0.99950000000000006</v>
      </c>
      <c r="AR10" s="2">
        <v>3.0632566666666698</v>
      </c>
      <c r="AS10" s="2">
        <v>2.9006291666666701</v>
      </c>
      <c r="AT10" s="2">
        <v>2.9233008189033201</v>
      </c>
      <c r="AU10" s="2">
        <v>2.9036575</v>
      </c>
      <c r="AV10" s="2">
        <v>3.0543133333333299</v>
      </c>
      <c r="AW10" s="2">
        <v>3.0956488492063499</v>
      </c>
      <c r="AX10" s="2">
        <v>3.14416455988456</v>
      </c>
      <c r="AY10" s="2">
        <v>3.7101068305232801</v>
      </c>
      <c r="AZ10" s="2">
        <v>3.8962951544704998</v>
      </c>
      <c r="BA10" s="2">
        <v>4.1101395762132604</v>
      </c>
      <c r="BB10" s="2">
        <v>4.5369343601874599</v>
      </c>
      <c r="BC10">
        <v>5.4593526646570396</v>
      </c>
      <c r="BD10" s="2"/>
      <c r="BE10" s="2"/>
      <c r="BI10" t="s">
        <v>176</v>
      </c>
      <c r="BJ10" s="2"/>
    </row>
    <row r="11" spans="1:62">
      <c r="A11" s="2" t="s">
        <v>176</v>
      </c>
      <c r="AI11" s="2">
        <v>9.1050000000000004</v>
      </c>
      <c r="AJ11" s="2">
        <v>288.65083333333303</v>
      </c>
      <c r="AK11" s="2">
        <v>405.90833333333302</v>
      </c>
      <c r="AL11" s="2">
        <v>414.04149999999998</v>
      </c>
      <c r="AM11" s="2">
        <v>490.84678574999998</v>
      </c>
      <c r="AN11" s="2">
        <v>504.91500000000002</v>
      </c>
      <c r="AO11" s="2">
        <v>535.06183333333297</v>
      </c>
      <c r="AP11" s="2">
        <v>539.52583333333303</v>
      </c>
      <c r="AQ11" s="2">
        <v>555.078258333333</v>
      </c>
      <c r="AR11" s="2">
        <v>573.35333333333301</v>
      </c>
      <c r="AS11" s="2">
        <v>578.76295454545505</v>
      </c>
      <c r="AT11" s="2">
        <v>533.45083333333298</v>
      </c>
      <c r="AU11" s="2">
        <v>457.68694062915898</v>
      </c>
      <c r="AV11" s="2">
        <v>416.04036972454202</v>
      </c>
      <c r="AW11" s="2">
        <v>342.079116208671</v>
      </c>
      <c r="AX11" s="2">
        <v>305.96940026193602</v>
      </c>
      <c r="AY11" s="2">
        <v>363.28328560606099</v>
      </c>
      <c r="AZ11" s="2">
        <v>373.66046673881698</v>
      </c>
      <c r="BA11" s="2">
        <v>372.50088244871102</v>
      </c>
      <c r="BB11" s="2">
        <v>401.76397562691602</v>
      </c>
      <c r="BC11">
        <v>409.625749270293</v>
      </c>
      <c r="BD11" s="2"/>
      <c r="BE11" s="2"/>
      <c r="BI11" t="s">
        <v>178</v>
      </c>
      <c r="BJ11">
        <v>1.79</v>
      </c>
    </row>
    <row r="12" spans="1:62">
      <c r="A12" s="2" t="s">
        <v>167</v>
      </c>
      <c r="BD12" s="2"/>
      <c r="BE12" s="2"/>
      <c r="BI12" t="s">
        <v>180</v>
      </c>
      <c r="BJ12" s="2"/>
    </row>
    <row r="13" spans="1:62">
      <c r="A13" s="2" t="s">
        <v>172</v>
      </c>
      <c r="B13" s="2">
        <v>1.7142900007142901</v>
      </c>
      <c r="C13" s="2">
        <v>1.7142900007142901</v>
      </c>
      <c r="D13" s="2">
        <v>1.7142900007142901</v>
      </c>
      <c r="E13" s="2">
        <v>1.7142900007142901</v>
      </c>
      <c r="F13" s="2">
        <v>1.7142900007142901</v>
      </c>
      <c r="G13" s="2">
        <v>1.7142900007142901</v>
      </c>
      <c r="H13" s="2">
        <v>1.7142900007142901</v>
      </c>
      <c r="I13" s="2">
        <v>1.7619083340952399</v>
      </c>
      <c r="J13" s="2">
        <v>2.0000000010000001</v>
      </c>
      <c r="K13" s="2">
        <v>2.0000000010000001</v>
      </c>
      <c r="L13" s="2">
        <v>2.0000000010000001</v>
      </c>
      <c r="M13" s="2">
        <v>1.97487273321145</v>
      </c>
      <c r="N13" s="2">
        <v>1.9212781494760101</v>
      </c>
      <c r="O13" s="2">
        <v>1.9592192359816101</v>
      </c>
      <c r="P13" s="2">
        <v>2.0532324085176299</v>
      </c>
      <c r="Q13" s="2">
        <v>2.16979583233333</v>
      </c>
      <c r="R13" s="2">
        <v>2.6146708328333301</v>
      </c>
      <c r="S13" s="2">
        <v>2.7</v>
      </c>
      <c r="T13" s="2">
        <v>2.7</v>
      </c>
      <c r="U13" s="2">
        <v>2.7</v>
      </c>
      <c r="V13" s="2">
        <v>2.7</v>
      </c>
      <c r="W13" s="2">
        <v>2.7</v>
      </c>
      <c r="X13" s="2">
        <v>2.7</v>
      </c>
      <c r="Y13" s="2">
        <v>2.7</v>
      </c>
      <c r="Z13" s="2">
        <v>2.7</v>
      </c>
      <c r="AA13" s="2">
        <v>2.7</v>
      </c>
      <c r="AB13" s="2">
        <v>2.7</v>
      </c>
      <c r="AC13" s="2">
        <v>2.7</v>
      </c>
      <c r="AD13" s="2">
        <v>2.7</v>
      </c>
      <c r="AE13" s="2">
        <v>2.7</v>
      </c>
      <c r="AF13" s="2">
        <v>2.7</v>
      </c>
      <c r="AG13" s="2">
        <v>2.7</v>
      </c>
      <c r="AH13" s="2">
        <v>2.7</v>
      </c>
      <c r="AI13" s="2">
        <v>2.7</v>
      </c>
      <c r="AJ13" s="2">
        <v>2.7</v>
      </c>
      <c r="AK13" s="2">
        <v>2.7</v>
      </c>
      <c r="AL13" s="2">
        <v>2.7</v>
      </c>
      <c r="AM13" s="2">
        <v>2.7</v>
      </c>
      <c r="AN13" s="2">
        <v>2.7</v>
      </c>
      <c r="AO13" s="2">
        <v>2.7</v>
      </c>
      <c r="AP13" s="2">
        <v>2.7</v>
      </c>
      <c r="AQ13" s="2">
        <v>2.7</v>
      </c>
      <c r="AR13" s="2">
        <v>2.7</v>
      </c>
      <c r="AS13" s="2">
        <v>2.7</v>
      </c>
      <c r="AT13" s="2">
        <v>2.7</v>
      </c>
      <c r="AU13" s="2">
        <v>2.7</v>
      </c>
      <c r="AV13" s="2">
        <v>2.7</v>
      </c>
      <c r="AW13" s="2">
        <v>2.7</v>
      </c>
      <c r="AX13" s="2">
        <v>2.7</v>
      </c>
      <c r="AY13" s="2">
        <v>2.7</v>
      </c>
      <c r="AZ13" s="2">
        <v>2.7</v>
      </c>
      <c r="BA13" s="2">
        <v>2.7</v>
      </c>
      <c r="BB13" s="2">
        <v>2.7</v>
      </c>
      <c r="BC13">
        <v>2.7</v>
      </c>
      <c r="BD13" s="2"/>
      <c r="BE13" s="2"/>
      <c r="BI13" t="s">
        <v>182</v>
      </c>
      <c r="BJ13" t="s">
        <v>597</v>
      </c>
    </row>
    <row r="14" spans="1:62">
      <c r="A14" s="2" t="s">
        <v>180</v>
      </c>
      <c r="B14" s="2">
        <v>0.89285699989285705</v>
      </c>
      <c r="C14" s="2">
        <v>0.89285699989285705</v>
      </c>
      <c r="D14" s="2">
        <v>0.89285699989285705</v>
      </c>
      <c r="E14" s="2">
        <v>0.89285699989285705</v>
      </c>
      <c r="F14" s="2">
        <v>0.89285699989285705</v>
      </c>
      <c r="G14" s="2">
        <v>0.89285699989285705</v>
      </c>
      <c r="H14" s="2">
        <v>0.89285699989285705</v>
      </c>
      <c r="I14" s="2">
        <v>0.89285699989285705</v>
      </c>
      <c r="J14" s="2">
        <v>0.89285699989285705</v>
      </c>
      <c r="K14" s="2">
        <v>0.89285699989285705</v>
      </c>
      <c r="L14" s="2">
        <v>0.89285699989285705</v>
      </c>
      <c r="M14" s="2">
        <v>0.88267025929554799</v>
      </c>
      <c r="N14" s="2">
        <v>0.838697807262207</v>
      </c>
      <c r="O14" s="2">
        <v>0.70349710157742595</v>
      </c>
      <c r="P14" s="2">
        <v>0.69666586863809599</v>
      </c>
      <c r="Q14" s="2">
        <v>0.76387124900000003</v>
      </c>
      <c r="R14" s="2">
        <v>0.81828408233333305</v>
      </c>
      <c r="S14" s="2">
        <v>0.90182499900000002</v>
      </c>
      <c r="T14" s="2">
        <v>0.87365924900000003</v>
      </c>
      <c r="U14" s="2">
        <v>0.89464091566666704</v>
      </c>
      <c r="V14" s="2">
        <v>0.87824433233333299</v>
      </c>
      <c r="W14" s="2">
        <v>0.87021458233333304</v>
      </c>
      <c r="X14" s="2">
        <v>0.98586283233333305</v>
      </c>
      <c r="Y14" s="2">
        <v>1.1100149991666699</v>
      </c>
      <c r="Z14" s="2">
        <v>1.1395191659166699</v>
      </c>
      <c r="AA14" s="2">
        <v>1.4318949995000001</v>
      </c>
      <c r="AB14" s="2">
        <v>1.4959741664166699</v>
      </c>
      <c r="AC14" s="2">
        <v>1.42818</v>
      </c>
      <c r="AD14" s="2">
        <v>1.2799083333333301</v>
      </c>
      <c r="AE14" s="2">
        <v>1.2645966666666699</v>
      </c>
      <c r="AF14" s="2">
        <v>1.2810566666666701</v>
      </c>
      <c r="AG14" s="2">
        <v>1.2837558333333301</v>
      </c>
      <c r="AH14" s="2">
        <v>1.36164833333333</v>
      </c>
      <c r="AI14" s="2">
        <v>1.4705600000000001</v>
      </c>
      <c r="AJ14" s="2">
        <v>1.3677508333333299</v>
      </c>
      <c r="AK14" s="2">
        <v>1.3490325000000001</v>
      </c>
      <c r="AL14" s="2">
        <v>1.27786333333333</v>
      </c>
      <c r="AM14" s="2">
        <v>1.34738</v>
      </c>
      <c r="AN14" s="2">
        <v>1.5918283333333301</v>
      </c>
      <c r="AO14" s="2">
        <v>1.5499499999999999</v>
      </c>
      <c r="AP14" s="2">
        <v>1.7248266666666701</v>
      </c>
      <c r="AQ14" s="2">
        <v>1.9334425</v>
      </c>
      <c r="AR14" s="2">
        <v>1.8405625000000001</v>
      </c>
      <c r="AS14" s="2">
        <v>1.54191416666667</v>
      </c>
      <c r="AT14" s="2">
        <v>1.3597524999999999</v>
      </c>
      <c r="AU14" s="2">
        <v>1.3094733333333299</v>
      </c>
      <c r="AV14" s="2">
        <v>1.3279734405000001</v>
      </c>
      <c r="AW14" s="2">
        <v>1.1950725</v>
      </c>
      <c r="AX14" s="2">
        <v>1.19217833333333</v>
      </c>
      <c r="AY14" s="2">
        <v>1.28218881008452</v>
      </c>
      <c r="AZ14" s="2">
        <v>1.0901594863867701</v>
      </c>
      <c r="BA14" s="2">
        <v>0.96946320149673504</v>
      </c>
      <c r="BB14" s="2">
        <v>0.96580103065870804</v>
      </c>
      <c r="BC14">
        <v>1.0358430965205401</v>
      </c>
      <c r="BD14" s="2"/>
      <c r="BE14" s="2"/>
      <c r="BI14" t="s">
        <v>184</v>
      </c>
      <c r="BJ14" s="2"/>
    </row>
    <row r="15" spans="1:62">
      <c r="A15" s="2" t="s">
        <v>182</v>
      </c>
      <c r="B15" s="2">
        <v>26.000000024999999</v>
      </c>
      <c r="C15" s="2">
        <v>26.000000024999999</v>
      </c>
      <c r="D15" s="2">
        <v>26.000000024999999</v>
      </c>
      <c r="E15" s="2">
        <v>26.000000024999999</v>
      </c>
      <c r="F15" s="2">
        <v>26.000000024999999</v>
      </c>
      <c r="G15" s="2">
        <v>26.000000024999999</v>
      </c>
      <c r="H15" s="2">
        <v>26.000000024999999</v>
      </c>
      <c r="I15" s="2">
        <v>26.000000024999999</v>
      </c>
      <c r="J15" s="2">
        <v>26.000000024999999</v>
      </c>
      <c r="K15" s="2">
        <v>26.000000024999999</v>
      </c>
      <c r="L15" s="2">
        <v>26.000000024999999</v>
      </c>
      <c r="M15" s="2">
        <v>24.985583896139701</v>
      </c>
      <c r="N15" s="2">
        <v>23.1153333323333</v>
      </c>
      <c r="O15" s="2">
        <v>19.579999999083299</v>
      </c>
      <c r="P15" s="2">
        <v>18.692499998999999</v>
      </c>
      <c r="Q15" s="2">
        <v>17.416749999166701</v>
      </c>
      <c r="R15" s="2">
        <v>17.9396666658333</v>
      </c>
      <c r="S15" s="2">
        <v>16.526916666000002</v>
      </c>
      <c r="T15" s="2">
        <v>14.521666665750001</v>
      </c>
      <c r="U15" s="2">
        <v>13.367499999416699</v>
      </c>
      <c r="V15" s="2">
        <v>12.937999999083299</v>
      </c>
      <c r="W15" s="2">
        <v>15.926833332333301</v>
      </c>
      <c r="X15" s="2">
        <v>17.059249999166699</v>
      </c>
      <c r="Y15" s="2">
        <v>17.9633333325</v>
      </c>
      <c r="Z15" s="2">
        <v>20.009083332666702</v>
      </c>
      <c r="AA15" s="2">
        <v>20.689499999833298</v>
      </c>
      <c r="AB15" s="2">
        <v>15.2671333333333</v>
      </c>
      <c r="AC15" s="2">
        <v>12.6425</v>
      </c>
      <c r="AD15" s="2">
        <v>12.347666666666701</v>
      </c>
      <c r="AE15" s="2">
        <v>13.2306666666667</v>
      </c>
      <c r="AF15" s="2">
        <v>11.3698333333333</v>
      </c>
      <c r="AG15" s="2">
        <v>11.6759166666667</v>
      </c>
      <c r="AH15" s="2">
        <v>10.989333333333301</v>
      </c>
      <c r="AI15" s="2">
        <v>11.632182500000001</v>
      </c>
      <c r="AJ15" s="2">
        <v>11.421824916666701</v>
      </c>
      <c r="AK15" s="2">
        <v>10.0814958333333</v>
      </c>
      <c r="AL15" s="2">
        <v>10.5865575</v>
      </c>
      <c r="AM15" s="2">
        <v>12.204244166666699</v>
      </c>
      <c r="AN15" s="2">
        <v>12.379065000000001</v>
      </c>
      <c r="BD15" s="2"/>
      <c r="BE15" s="2"/>
      <c r="BI15" t="s">
        <v>186</v>
      </c>
      <c r="BJ15">
        <v>1</v>
      </c>
    </row>
    <row r="16" spans="1:62">
      <c r="A16" s="2" t="s">
        <v>184</v>
      </c>
      <c r="AH16" s="2">
        <v>1.0840000000000001E-2</v>
      </c>
      <c r="AI16" s="2">
        <v>1.9994999999999999E-2</v>
      </c>
      <c r="AJ16" s="2">
        <v>0.31404500000000002</v>
      </c>
      <c r="AK16" s="2">
        <v>0.88270850000000001</v>
      </c>
      <c r="AL16" s="2">
        <v>0.86025283333333402</v>
      </c>
      <c r="AM16" s="2">
        <v>0.79707499999999998</v>
      </c>
      <c r="AN16" s="2">
        <v>0.77379968666666599</v>
      </c>
      <c r="AO16" s="2">
        <v>0.82403333333333395</v>
      </c>
      <c r="AP16" s="2">
        <v>0.89483075000000001</v>
      </c>
      <c r="AQ16" s="2">
        <v>0.93131666666666602</v>
      </c>
      <c r="AR16" s="2">
        <v>0.97216416666666605</v>
      </c>
      <c r="AS16" s="2">
        <v>0.98214599999999996</v>
      </c>
      <c r="AT16" s="2">
        <v>0.98269550000000006</v>
      </c>
      <c r="AU16" s="2">
        <v>0.94542099999999996</v>
      </c>
      <c r="AV16" s="2">
        <v>0.89344500000000004</v>
      </c>
      <c r="AW16" s="2">
        <v>0.85812380824372803</v>
      </c>
      <c r="AX16" s="2">
        <v>0.82161957885304604</v>
      </c>
      <c r="AY16" s="2">
        <v>0.80378333333333296</v>
      </c>
      <c r="AZ16" s="2">
        <v>0.80264999999999997</v>
      </c>
      <c r="BA16" s="2">
        <v>0.78968638888888898</v>
      </c>
      <c r="BB16" s="2">
        <v>0.78564534946236597</v>
      </c>
      <c r="BC16">
        <v>0.784541075268817</v>
      </c>
      <c r="BD16" s="2"/>
      <c r="BE16" s="2"/>
      <c r="BI16" t="s">
        <v>188</v>
      </c>
      <c r="BJ16">
        <v>0.376</v>
      </c>
    </row>
    <row r="17" spans="1:62">
      <c r="A17" s="2" t="s">
        <v>219</v>
      </c>
      <c r="B17" s="2">
        <v>50.000000049000001</v>
      </c>
      <c r="C17" s="2">
        <v>50.000000049000001</v>
      </c>
      <c r="D17" s="2">
        <v>50.000000049000001</v>
      </c>
      <c r="E17" s="2">
        <v>50.000000049000001</v>
      </c>
      <c r="F17" s="2">
        <v>50.000000049000001</v>
      </c>
      <c r="G17" s="2">
        <v>84.375000080125005</v>
      </c>
      <c r="H17" s="2">
        <v>87.500000087499998</v>
      </c>
      <c r="I17" s="2">
        <v>87.500000087499998</v>
      </c>
      <c r="J17" s="2">
        <v>87.500000087499998</v>
      </c>
      <c r="K17" s="2">
        <v>87.500000087499998</v>
      </c>
      <c r="L17" s="2">
        <v>87.500000087499998</v>
      </c>
      <c r="M17" s="2">
        <v>87.5</v>
      </c>
      <c r="N17" s="2">
        <v>87.5</v>
      </c>
      <c r="O17" s="2">
        <v>80.026083333333304</v>
      </c>
      <c r="P17" s="2">
        <v>78.75</v>
      </c>
      <c r="Q17" s="2">
        <v>78.75</v>
      </c>
      <c r="R17" s="2">
        <v>86.25</v>
      </c>
      <c r="S17" s="2">
        <v>90</v>
      </c>
      <c r="T17" s="2">
        <v>90</v>
      </c>
      <c r="U17" s="2">
        <v>90</v>
      </c>
      <c r="V17" s="2">
        <v>90</v>
      </c>
      <c r="W17" s="2">
        <v>90</v>
      </c>
      <c r="X17" s="2">
        <v>90</v>
      </c>
      <c r="Y17" s="2">
        <v>92.948333333166701</v>
      </c>
      <c r="Z17" s="2">
        <v>119.70916666616699</v>
      </c>
      <c r="AA17" s="2">
        <v>120.69074999941699</v>
      </c>
      <c r="AB17" s="2">
        <v>114.171083333167</v>
      </c>
      <c r="AC17" s="2">
        <v>123.56383333333299</v>
      </c>
      <c r="AD17" s="2">
        <v>140.39500000000001</v>
      </c>
      <c r="AE17" s="2">
        <v>158.666666666667</v>
      </c>
      <c r="AF17" s="2">
        <v>171.255416666667</v>
      </c>
      <c r="AG17" s="2">
        <v>181.512583333333</v>
      </c>
      <c r="AH17" s="2">
        <v>208.30266666666699</v>
      </c>
      <c r="AI17" s="2">
        <v>242.78</v>
      </c>
      <c r="AJ17" s="2">
        <v>252.66249999999999</v>
      </c>
      <c r="AK17" s="2">
        <v>249.75749999999999</v>
      </c>
      <c r="AL17" s="2">
        <v>302.74666666666701</v>
      </c>
      <c r="AM17" s="2">
        <v>352.35083333333301</v>
      </c>
      <c r="AN17" s="2">
        <v>447.76583333333298</v>
      </c>
      <c r="AO17" s="2">
        <v>563.5625</v>
      </c>
      <c r="AP17" s="2">
        <v>720.67333333333295</v>
      </c>
      <c r="AQ17" s="2">
        <v>830.35333333333301</v>
      </c>
      <c r="AR17" s="2">
        <v>930.74916666666695</v>
      </c>
      <c r="AS17" s="2">
        <v>1082.6199999999999</v>
      </c>
      <c r="AT17" s="2">
        <v>1100.9000000000001</v>
      </c>
      <c r="AU17" s="2">
        <v>1081.5771666666701</v>
      </c>
      <c r="AV17" s="2">
        <v>1028.6835530000001</v>
      </c>
      <c r="AW17" s="2">
        <v>1081.8696825</v>
      </c>
      <c r="AX17" s="2">
        <v>1185.6908333333299</v>
      </c>
      <c r="AY17" s="2">
        <v>1230.17916666667</v>
      </c>
      <c r="AZ17" s="2">
        <v>1230.74833333333</v>
      </c>
      <c r="BA17" s="2">
        <v>1261.0733333333301</v>
      </c>
      <c r="BB17" s="2">
        <v>1442.505625</v>
      </c>
      <c r="BD17" s="2"/>
      <c r="BE17" s="2"/>
      <c r="BI17" t="s">
        <v>190</v>
      </c>
    </row>
    <row r="18" spans="1:62">
      <c r="A18" s="2" t="s">
        <v>196</v>
      </c>
      <c r="B18" s="2">
        <v>50.000000049000001</v>
      </c>
      <c r="C18" s="2">
        <v>50.000000049000001</v>
      </c>
      <c r="D18" s="2">
        <v>50.000000049000001</v>
      </c>
      <c r="E18" s="2">
        <v>50.000000049000001</v>
      </c>
      <c r="F18" s="2">
        <v>50.000000049000001</v>
      </c>
      <c r="G18" s="2">
        <v>50.000000049000001</v>
      </c>
      <c r="H18" s="2">
        <v>50.000000049000001</v>
      </c>
      <c r="I18" s="2">
        <v>50.000000049000001</v>
      </c>
      <c r="J18" s="2">
        <v>50.000000049000001</v>
      </c>
      <c r="K18" s="2">
        <v>50.000000049000001</v>
      </c>
      <c r="L18" s="2">
        <v>50.000000049000001</v>
      </c>
      <c r="M18" s="2">
        <v>49.056977421689801</v>
      </c>
      <c r="N18" s="2">
        <v>44.014583332333302</v>
      </c>
      <c r="O18" s="2">
        <v>38.976499998999998</v>
      </c>
      <c r="P18" s="2">
        <v>38.951499998999999</v>
      </c>
      <c r="Q18" s="2">
        <v>36.778916665666699</v>
      </c>
      <c r="R18" s="2">
        <v>38.605166665666701</v>
      </c>
      <c r="S18" s="2">
        <v>35.842749998999999</v>
      </c>
      <c r="T18" s="2">
        <v>31.492083332333301</v>
      </c>
      <c r="U18" s="2">
        <v>29.318666665666701</v>
      </c>
      <c r="V18" s="2">
        <v>29.24166666575</v>
      </c>
      <c r="W18" s="2">
        <v>37.129249999166703</v>
      </c>
      <c r="X18" s="2">
        <v>45.690583332333297</v>
      </c>
      <c r="Y18" s="2">
        <v>51.131666665833301</v>
      </c>
      <c r="Z18" s="2">
        <v>57.783916666416701</v>
      </c>
      <c r="AA18" s="2">
        <v>59.378</v>
      </c>
      <c r="AB18" s="2">
        <v>44.671916666666696</v>
      </c>
      <c r="AC18" s="2">
        <v>37.334083333333297</v>
      </c>
      <c r="AD18" s="2">
        <v>36.768333333333302</v>
      </c>
      <c r="AE18" s="2">
        <v>39.404000000000003</v>
      </c>
      <c r="AF18" s="2">
        <v>33.417916666666699</v>
      </c>
      <c r="AG18" s="2">
        <v>34.148249999999997</v>
      </c>
      <c r="AH18" s="2">
        <v>32.149500000000003</v>
      </c>
      <c r="AI18" s="2">
        <v>34.596520833333301</v>
      </c>
      <c r="AJ18" s="2">
        <v>33.456497499999998</v>
      </c>
      <c r="AK18" s="2">
        <v>29.4800166666667</v>
      </c>
      <c r="AL18" s="2">
        <v>30.961513333333301</v>
      </c>
      <c r="AM18" s="2">
        <v>35.773890833333297</v>
      </c>
      <c r="AN18" s="2">
        <v>36.298640833333302</v>
      </c>
      <c r="BD18" s="2"/>
      <c r="BE18" s="2"/>
      <c r="BI18" t="s">
        <v>192</v>
      </c>
      <c r="BJ18">
        <v>2</v>
      </c>
    </row>
    <row r="19" spans="1:62">
      <c r="A19" s="2" t="s">
        <v>200</v>
      </c>
      <c r="B19" s="2">
        <v>245.19510139835899</v>
      </c>
      <c r="C19" s="2">
        <v>245.26010162116</v>
      </c>
      <c r="D19" s="2">
        <v>245.013850686544</v>
      </c>
      <c r="E19" s="2">
        <v>245.01635069607499</v>
      </c>
      <c r="F19" s="2">
        <v>245.027184079042</v>
      </c>
      <c r="G19" s="2">
        <v>245.06093420770799</v>
      </c>
      <c r="H19" s="2">
        <v>245.67843655764401</v>
      </c>
      <c r="I19" s="2">
        <v>246.00093779128099</v>
      </c>
      <c r="J19" s="2">
        <v>247.56469375695099</v>
      </c>
      <c r="K19" s="2">
        <v>259.960574351236</v>
      </c>
      <c r="L19" s="2">
        <v>276.403137026845</v>
      </c>
      <c r="M19" s="2">
        <v>275.35645668533198</v>
      </c>
      <c r="N19" s="2">
        <v>252.02762746264901</v>
      </c>
      <c r="O19" s="2">
        <v>222.88918305322699</v>
      </c>
      <c r="P19" s="2">
        <v>240.70466763782301</v>
      </c>
      <c r="Q19" s="2">
        <v>214.31290034121901</v>
      </c>
      <c r="R19" s="2">
        <v>238.95049426705901</v>
      </c>
      <c r="S19" s="2">
        <v>245.67968656657601</v>
      </c>
      <c r="T19" s="2">
        <v>225.65586023395699</v>
      </c>
      <c r="U19" s="2">
        <v>212.721644262377</v>
      </c>
      <c r="V19" s="2">
        <v>211.27955541470499</v>
      </c>
      <c r="W19" s="2">
        <v>271.73145255032699</v>
      </c>
      <c r="X19" s="2">
        <v>328.60625269898998</v>
      </c>
      <c r="Y19" s="2">
        <v>381.06603602462798</v>
      </c>
      <c r="Z19" s="2">
        <v>436.95666578800802</v>
      </c>
      <c r="AA19" s="2">
        <v>449.26296271160697</v>
      </c>
      <c r="AB19" s="2">
        <v>346.305903554493</v>
      </c>
      <c r="AC19" s="2">
        <v>300.53656240147802</v>
      </c>
      <c r="AD19" s="2">
        <v>297.84821881937802</v>
      </c>
      <c r="AE19" s="2">
        <v>319.008299487903</v>
      </c>
      <c r="AF19" s="2">
        <v>272.264787954393</v>
      </c>
      <c r="AG19" s="2">
        <v>282.10690880881998</v>
      </c>
      <c r="AH19" s="2">
        <v>264.69180075057898</v>
      </c>
      <c r="AI19" s="2">
        <v>283.16257950001801</v>
      </c>
      <c r="AJ19" s="2">
        <v>555.20469565569704</v>
      </c>
      <c r="AK19" s="2">
        <v>499.14842590131002</v>
      </c>
      <c r="AL19" s="2">
        <v>511.55243027251601</v>
      </c>
      <c r="AM19" s="2">
        <v>583.66937235339606</v>
      </c>
      <c r="AN19" s="2">
        <v>589.951774567332</v>
      </c>
      <c r="AO19" s="2">
        <v>615.69913197380595</v>
      </c>
      <c r="AP19" s="2">
        <v>711.97627443083297</v>
      </c>
      <c r="AQ19" s="2">
        <v>733.03850707000004</v>
      </c>
      <c r="AR19" s="2">
        <v>696.98820361166702</v>
      </c>
      <c r="AS19" s="2">
        <v>581.20031386416701</v>
      </c>
      <c r="AT19" s="2">
        <v>528.28480930499995</v>
      </c>
      <c r="AU19" s="2">
        <v>527.46814284000004</v>
      </c>
      <c r="AV19" s="2">
        <v>522.89010961083295</v>
      </c>
      <c r="AW19" s="2">
        <v>479.26678258750002</v>
      </c>
      <c r="AX19" s="2">
        <v>447.80525556077299</v>
      </c>
      <c r="AY19" s="2">
        <v>472.18629075489298</v>
      </c>
      <c r="AZ19" s="2">
        <v>495.277021572396</v>
      </c>
      <c r="BA19" s="2">
        <v>471.86611409170001</v>
      </c>
      <c r="BB19" s="2">
        <v>510.52713590196998</v>
      </c>
      <c r="BC19">
        <v>494.04003744699003</v>
      </c>
      <c r="BD19" s="2"/>
      <c r="BE19" s="2"/>
      <c r="BI19" t="s">
        <v>194</v>
      </c>
      <c r="BJ19">
        <v>8880.0524999999998</v>
      </c>
    </row>
    <row r="20" spans="1:62">
      <c r="A20" s="2" t="s">
        <v>217</v>
      </c>
      <c r="B20" s="2">
        <v>245.19510139835899</v>
      </c>
      <c r="C20" s="2">
        <v>245.26010162116</v>
      </c>
      <c r="D20" s="2">
        <v>245.013850686544</v>
      </c>
      <c r="E20" s="2">
        <v>245.01635069607499</v>
      </c>
      <c r="F20" s="2">
        <v>245.027184079042</v>
      </c>
      <c r="G20" s="2">
        <v>245.06093420770799</v>
      </c>
      <c r="H20" s="2">
        <v>245.67843655764401</v>
      </c>
      <c r="I20" s="2">
        <v>246.00093779128099</v>
      </c>
      <c r="J20" s="2">
        <v>247.56469375695099</v>
      </c>
      <c r="K20" s="2">
        <v>259.960574351236</v>
      </c>
      <c r="L20" s="2">
        <v>276.403137026845</v>
      </c>
      <c r="M20" s="2">
        <v>275.35645668533198</v>
      </c>
      <c r="N20" s="2">
        <v>252.02762746264901</v>
      </c>
      <c r="O20" s="2">
        <v>222.88918305322699</v>
      </c>
      <c r="P20" s="2">
        <v>240.70466763782301</v>
      </c>
      <c r="Q20" s="2">
        <v>214.31290034121901</v>
      </c>
      <c r="R20" s="2">
        <v>238.95049426705901</v>
      </c>
      <c r="S20" s="2">
        <v>245.67968656657601</v>
      </c>
      <c r="T20" s="2">
        <v>225.65586023395699</v>
      </c>
      <c r="U20" s="2">
        <v>212.721644262377</v>
      </c>
      <c r="V20" s="2">
        <v>211.27955541470499</v>
      </c>
      <c r="W20" s="2">
        <v>271.73145255032699</v>
      </c>
      <c r="X20" s="2">
        <v>328.60625269898998</v>
      </c>
      <c r="Y20" s="2">
        <v>381.06603602462798</v>
      </c>
      <c r="Z20" s="2">
        <v>436.95666578800802</v>
      </c>
      <c r="AA20" s="2">
        <v>449.26296271160697</v>
      </c>
      <c r="AB20" s="2">
        <v>346.305903554493</v>
      </c>
      <c r="AC20" s="2">
        <v>300.53656240147802</v>
      </c>
      <c r="AD20" s="2">
        <v>297.84821881937802</v>
      </c>
      <c r="AE20" s="2">
        <v>319.008299487903</v>
      </c>
      <c r="AF20" s="2">
        <v>272.264787954393</v>
      </c>
      <c r="AG20" s="2">
        <v>282.10690880881998</v>
      </c>
      <c r="AH20" s="2">
        <v>264.69180075057898</v>
      </c>
      <c r="AI20" s="2">
        <v>283.16257950001801</v>
      </c>
      <c r="AJ20" s="2">
        <v>555.20469565569704</v>
      </c>
      <c r="AK20" s="2">
        <v>499.14842590131002</v>
      </c>
      <c r="AL20" s="2">
        <v>511.55243027251601</v>
      </c>
      <c r="AM20" s="2">
        <v>583.66937235339606</v>
      </c>
      <c r="AN20" s="2">
        <v>589.951774567332</v>
      </c>
      <c r="AO20" s="2">
        <v>615.69913197380595</v>
      </c>
      <c r="AP20" s="2">
        <v>711.97627443083297</v>
      </c>
      <c r="AQ20" s="2">
        <v>733.03850707000004</v>
      </c>
      <c r="AR20" s="2">
        <v>696.98820361166702</v>
      </c>
      <c r="AS20" s="2">
        <v>581.20031386416701</v>
      </c>
      <c r="AT20" s="2">
        <v>528.28480930499995</v>
      </c>
      <c r="AU20" s="2">
        <v>527.46814284000004</v>
      </c>
      <c r="AV20" s="2">
        <v>522.89010961083295</v>
      </c>
      <c r="AW20" s="2">
        <v>479.26678258750002</v>
      </c>
      <c r="AX20" s="2">
        <v>447.80525556077299</v>
      </c>
      <c r="AY20" s="2">
        <v>472.18629075489298</v>
      </c>
      <c r="AZ20" s="2">
        <v>495.277021572396</v>
      </c>
      <c r="BA20" s="2">
        <v>471.86611409170001</v>
      </c>
      <c r="BB20" s="2">
        <v>510.52713590196998</v>
      </c>
      <c r="BD20" s="2"/>
      <c r="BE20" s="2"/>
      <c r="BI20" t="s">
        <v>196</v>
      </c>
      <c r="BJ20" t="s">
        <v>597</v>
      </c>
    </row>
    <row r="21" spans="1:62">
      <c r="A21" s="2" t="s">
        <v>190</v>
      </c>
      <c r="M21" s="2">
        <v>7.8688425850291202</v>
      </c>
      <c r="N21" s="2">
        <v>7.7001841681494998</v>
      </c>
      <c r="O21" s="2">
        <v>7.8498159993174204</v>
      </c>
      <c r="P21" s="2">
        <v>8.2260022412153795</v>
      </c>
      <c r="Q21" s="2">
        <v>12.186180036989001</v>
      </c>
      <c r="R21" s="2">
        <v>15.3991686037548</v>
      </c>
      <c r="S21" s="2">
        <v>15.375099999416699</v>
      </c>
      <c r="T21" s="2">
        <v>15.016116665749999</v>
      </c>
      <c r="U21" s="2">
        <v>15.5519249993333</v>
      </c>
      <c r="V21" s="2">
        <v>15.454058332500001</v>
      </c>
      <c r="W21" s="2">
        <v>17.986691665833298</v>
      </c>
      <c r="X21" s="2">
        <v>22.1178833323333</v>
      </c>
      <c r="Y21" s="2">
        <v>24.6154249995</v>
      </c>
      <c r="Z21" s="2">
        <v>25.353933385083302</v>
      </c>
      <c r="AA21" s="2">
        <v>27.9945916666667</v>
      </c>
      <c r="AB21" s="2">
        <v>30.4069</v>
      </c>
      <c r="AC21" s="2">
        <v>30.949833333333299</v>
      </c>
      <c r="AD21" s="2">
        <v>31.7332485981559</v>
      </c>
      <c r="AE21" s="2">
        <v>32.270000000000003</v>
      </c>
      <c r="AF21" s="2">
        <v>34.568808333333301</v>
      </c>
      <c r="AG21" s="2">
        <v>36.5961833333333</v>
      </c>
      <c r="AH21" s="2">
        <v>38.950758333333297</v>
      </c>
      <c r="AI21" s="2">
        <v>39.567257499999997</v>
      </c>
      <c r="AJ21" s="2">
        <v>40.211739166666703</v>
      </c>
      <c r="AK21" s="2">
        <v>40.278318333333303</v>
      </c>
      <c r="AL21" s="2">
        <v>41.794168333333303</v>
      </c>
      <c r="AM21" s="2">
        <v>43.8921158333333</v>
      </c>
      <c r="AN21" s="2">
        <v>46.905651666666699</v>
      </c>
      <c r="AO21" s="2">
        <v>49.0854</v>
      </c>
      <c r="AP21" s="2">
        <v>52.141666666666701</v>
      </c>
      <c r="AQ21" s="2">
        <v>55.8066666666667</v>
      </c>
      <c r="AR21" s="2">
        <v>57.887999999999998</v>
      </c>
      <c r="AS21" s="2">
        <v>58.150039999999997</v>
      </c>
      <c r="AT21" s="2">
        <v>59.512658333333299</v>
      </c>
      <c r="AU21" s="2">
        <v>64.327475000000007</v>
      </c>
      <c r="AV21" s="2">
        <v>68.933233333333305</v>
      </c>
      <c r="AW21" s="2">
        <v>68.874875000000003</v>
      </c>
      <c r="AX21" s="2">
        <v>68.598275000000001</v>
      </c>
      <c r="AY21" s="2">
        <v>69.039066666666699</v>
      </c>
      <c r="AZ21" s="2">
        <v>69.649291666666699</v>
      </c>
      <c r="BA21" s="2">
        <v>74.1524</v>
      </c>
      <c r="BB21" s="2">
        <v>81.8626583333333</v>
      </c>
      <c r="BC21">
        <v>78.103234999999998</v>
      </c>
      <c r="BD21" s="2"/>
      <c r="BE21" s="2"/>
      <c r="BI21" t="s">
        <v>198</v>
      </c>
      <c r="BJ21">
        <v>2</v>
      </c>
    </row>
    <row r="22" spans="1:62">
      <c r="A22" s="2" t="s">
        <v>215</v>
      </c>
      <c r="B22" s="2">
        <v>1.169999999E-3</v>
      </c>
      <c r="C22" s="2">
        <v>1.169999999E-3</v>
      </c>
      <c r="D22" s="2">
        <v>1.169999999E-3</v>
      </c>
      <c r="E22" s="2">
        <v>1.169999999E-3</v>
      </c>
      <c r="F22" s="2">
        <v>1.169999999E-3</v>
      </c>
      <c r="G22" s="2">
        <v>1.169999999E-3</v>
      </c>
      <c r="H22" s="2">
        <v>1.169999999E-3</v>
      </c>
      <c r="I22" s="2">
        <v>1.169999999E-3</v>
      </c>
      <c r="J22" s="2">
        <v>1.169999999E-3</v>
      </c>
      <c r="K22" s="2">
        <v>1.169999999E-3</v>
      </c>
      <c r="L22" s="2">
        <v>1.169999999E-3</v>
      </c>
      <c r="M22" s="2">
        <v>1.169999999E-3</v>
      </c>
      <c r="N22" s="2">
        <v>1.08E-3</v>
      </c>
      <c r="O22" s="2">
        <v>9.791666657499999E-4</v>
      </c>
      <c r="P22" s="2">
        <v>9.6999999899999995E-4</v>
      </c>
      <c r="AA22" s="2">
        <v>1.0300000000000001E-3</v>
      </c>
      <c r="AB22" s="2">
        <v>9.3999999999999997E-4</v>
      </c>
      <c r="AC22" s="2">
        <v>8.7000000000000001E-4</v>
      </c>
      <c r="AD22" s="2">
        <v>8.3000000000000001E-4</v>
      </c>
      <c r="AE22" s="2">
        <v>8.4000000000000003E-4</v>
      </c>
      <c r="AF22" s="2">
        <v>2.1900000000000001E-3</v>
      </c>
      <c r="AG22" s="2">
        <v>1.7788249999999999E-2</v>
      </c>
      <c r="AH22" s="2">
        <v>2.3341166666666701E-2</v>
      </c>
      <c r="AI22" s="2">
        <v>2.75935833333333E-2</v>
      </c>
      <c r="AJ22" s="2">
        <v>5.4133666666666698E-2</v>
      </c>
      <c r="AK22" s="2">
        <v>6.7170833333333305E-2</v>
      </c>
      <c r="AL22" s="2">
        <v>0.177888666666667</v>
      </c>
      <c r="AM22" s="2">
        <v>1.6818791666666699</v>
      </c>
      <c r="AN22" s="2">
        <v>1.7603583333333299</v>
      </c>
      <c r="AO22" s="2">
        <v>1.8363833333333299</v>
      </c>
      <c r="AP22" s="2">
        <v>2.123275</v>
      </c>
      <c r="AQ22" s="2">
        <v>2.1847083333333299</v>
      </c>
      <c r="AR22" s="2">
        <v>2.076975</v>
      </c>
      <c r="AS22" s="2">
        <v>1.7327016666666699</v>
      </c>
      <c r="AT22" s="2">
        <v>1.5751089166666701</v>
      </c>
      <c r="AU22" s="2">
        <v>1.5741333333333301</v>
      </c>
      <c r="AV22" s="2">
        <v>1.5592666666666699</v>
      </c>
      <c r="AW22" s="2">
        <v>1.4290499999999999</v>
      </c>
      <c r="AX22" s="2">
        <v>1.3371166666666701</v>
      </c>
      <c r="AY22" s="2">
        <v>1.40669166666667</v>
      </c>
      <c r="AZ22" s="2">
        <v>1.47739166666667</v>
      </c>
      <c r="BA22" s="2">
        <v>1.40645833333333</v>
      </c>
      <c r="BB22" s="2">
        <v>1.5220499999999999</v>
      </c>
      <c r="BD22" s="2"/>
      <c r="BE22" s="2"/>
      <c r="BI22" t="s">
        <v>200</v>
      </c>
    </row>
    <row r="23" spans="1:62">
      <c r="A23" s="2" t="s">
        <v>188</v>
      </c>
      <c r="H23" s="2">
        <v>0.47618999947619001</v>
      </c>
      <c r="I23" s="2">
        <v>0.47618999947619001</v>
      </c>
      <c r="J23" s="2">
        <v>0.47618999947619001</v>
      </c>
      <c r="K23" s="2">
        <v>0.47618999947619001</v>
      </c>
      <c r="L23" s="2">
        <v>0.47618999947619001</v>
      </c>
      <c r="M23" s="2">
        <v>0.47479628758907599</v>
      </c>
      <c r="N23" s="2">
        <v>0.43859778342153799</v>
      </c>
      <c r="O23" s="2">
        <v>0.399630307154623</v>
      </c>
      <c r="P23" s="2">
        <v>0.39473999900000001</v>
      </c>
      <c r="Q23" s="2">
        <v>0.39549999899999999</v>
      </c>
      <c r="R23" s="2">
        <v>0.39559916566666697</v>
      </c>
      <c r="S23" s="2">
        <v>0.39564999899999997</v>
      </c>
      <c r="T23" s="2">
        <v>0.38745333233333301</v>
      </c>
      <c r="U23" s="2">
        <v>0.38161749924999999</v>
      </c>
      <c r="V23" s="2">
        <v>0.37700023471010102</v>
      </c>
      <c r="W23" s="2">
        <v>0.37599999899999997</v>
      </c>
      <c r="X23" s="2">
        <v>0.37599999899999997</v>
      </c>
      <c r="Y23" s="2">
        <v>0.37599999899999997</v>
      </c>
      <c r="Z23" s="2">
        <v>0.37599999958333302</v>
      </c>
      <c r="AA23" s="2">
        <v>0.376</v>
      </c>
      <c r="AB23" s="2">
        <v>0.376</v>
      </c>
      <c r="AC23" s="2">
        <v>0.376</v>
      </c>
      <c r="AD23" s="2">
        <v>0.376</v>
      </c>
      <c r="AE23" s="2">
        <v>0.376</v>
      </c>
      <c r="AF23" s="2">
        <v>0.376</v>
      </c>
      <c r="AG23" s="2">
        <v>0.376</v>
      </c>
      <c r="AH23" s="2">
        <v>0.376</v>
      </c>
      <c r="AI23" s="2">
        <v>0.37599998916666699</v>
      </c>
      <c r="AJ23" s="2">
        <v>0.37599996499999999</v>
      </c>
      <c r="AK23" s="2">
        <v>0.37599997083333297</v>
      </c>
      <c r="AL23" s="2">
        <v>0.37599996749999998</v>
      </c>
      <c r="AM23" s="2">
        <v>0.37599996499999999</v>
      </c>
      <c r="AN23" s="2">
        <v>0.37599996250000001</v>
      </c>
      <c r="AO23" s="2">
        <v>0.375999979166667</v>
      </c>
      <c r="AP23" s="2">
        <v>0.376</v>
      </c>
      <c r="AQ23" s="2">
        <v>0.376</v>
      </c>
      <c r="AR23" s="2">
        <v>0.376</v>
      </c>
      <c r="AS23" s="2">
        <v>0.376</v>
      </c>
      <c r="AT23" s="2">
        <v>0.376</v>
      </c>
      <c r="AU23" s="2">
        <v>0.376</v>
      </c>
      <c r="AV23" s="2">
        <v>0.376</v>
      </c>
      <c r="AW23" s="2">
        <v>0.376</v>
      </c>
      <c r="AX23" s="2">
        <v>0.376</v>
      </c>
      <c r="AY23" s="2">
        <v>0.376</v>
      </c>
      <c r="AZ23" s="2">
        <v>0.376</v>
      </c>
      <c r="BA23" s="2">
        <v>0.376</v>
      </c>
      <c r="BB23" s="2">
        <v>0.376</v>
      </c>
      <c r="BD23" s="2"/>
      <c r="BE23" s="2"/>
      <c r="BI23" t="s">
        <v>202</v>
      </c>
      <c r="BJ23">
        <v>1</v>
      </c>
    </row>
    <row r="24" spans="1:62">
      <c r="A24" s="2" t="s">
        <v>186</v>
      </c>
      <c r="B24" s="2">
        <v>1.0204100000204099</v>
      </c>
      <c r="C24" s="2">
        <v>1.0204100000204099</v>
      </c>
      <c r="D24" s="2">
        <v>1.0204100000204099</v>
      </c>
      <c r="E24" s="2">
        <v>1.0204100000204099</v>
      </c>
      <c r="F24" s="2">
        <v>1.0204100000204099</v>
      </c>
      <c r="G24" s="2">
        <v>1.0204100000204099</v>
      </c>
      <c r="H24" s="2">
        <v>1.0204100000204099</v>
      </c>
      <c r="I24" s="2">
        <v>1.0204100000204099</v>
      </c>
      <c r="J24" s="2">
        <v>1.0204100000204099</v>
      </c>
      <c r="K24" s="2">
        <v>1.0204100000204099</v>
      </c>
      <c r="L24" s="2">
        <v>1.0017008333350299</v>
      </c>
      <c r="M24" s="2">
        <v>0.99999999900000003</v>
      </c>
      <c r="N24" s="2">
        <v>1</v>
      </c>
      <c r="O24" s="2">
        <v>0.99999999991666699</v>
      </c>
      <c r="P24" s="2">
        <v>0.99999999900000003</v>
      </c>
      <c r="Q24" s="2">
        <v>0.99999999900000003</v>
      </c>
      <c r="R24" s="2">
        <v>0.99999999900000003</v>
      </c>
      <c r="S24" s="2">
        <v>0.99999999900000003</v>
      </c>
      <c r="T24" s="2">
        <v>0.99999999900000003</v>
      </c>
      <c r="U24" s="2">
        <v>0.99999999900000003</v>
      </c>
      <c r="V24" s="2">
        <v>0.99999999900000003</v>
      </c>
      <c r="W24" s="2">
        <v>0.99999999900000003</v>
      </c>
      <c r="X24" s="2">
        <v>0.99999999900000003</v>
      </c>
      <c r="Y24" s="2">
        <v>0.99999999900000003</v>
      </c>
      <c r="Z24" s="2">
        <v>0.99999999958333297</v>
      </c>
      <c r="AA24" s="2">
        <v>1</v>
      </c>
      <c r="AB24" s="2">
        <v>1</v>
      </c>
      <c r="AC24" s="2">
        <v>1</v>
      </c>
      <c r="AD24" s="2">
        <v>1</v>
      </c>
      <c r="AE24" s="2">
        <v>1</v>
      </c>
      <c r="AF24" s="2">
        <v>1</v>
      </c>
      <c r="AG24" s="2">
        <v>1</v>
      </c>
      <c r="AH24" s="2">
        <v>1</v>
      </c>
      <c r="AI24" s="2">
        <v>1</v>
      </c>
      <c r="AJ24" s="2">
        <v>1</v>
      </c>
      <c r="AK24" s="2">
        <v>1</v>
      </c>
      <c r="AL24" s="2">
        <v>1</v>
      </c>
      <c r="AM24" s="2">
        <v>1</v>
      </c>
      <c r="AN24" s="2">
        <v>1</v>
      </c>
      <c r="AO24" s="2">
        <v>1</v>
      </c>
      <c r="AP24" s="2">
        <v>1</v>
      </c>
      <c r="AQ24" s="2">
        <v>1</v>
      </c>
      <c r="AR24" s="2">
        <v>1</v>
      </c>
      <c r="AS24" s="2">
        <v>1</v>
      </c>
      <c r="AT24" s="2">
        <v>1</v>
      </c>
      <c r="AU24" s="2">
        <v>1</v>
      </c>
      <c r="AV24" s="2">
        <v>1</v>
      </c>
      <c r="AW24" s="2">
        <v>1</v>
      </c>
      <c r="AX24" s="2">
        <v>1</v>
      </c>
      <c r="AY24" s="2">
        <v>1</v>
      </c>
      <c r="AZ24" s="2">
        <v>1</v>
      </c>
      <c r="BA24" s="2">
        <v>1</v>
      </c>
      <c r="BB24" s="2">
        <v>1</v>
      </c>
      <c r="BD24" s="2"/>
      <c r="BE24" s="2"/>
      <c r="BI24" t="s">
        <v>204</v>
      </c>
      <c r="BJ24">
        <v>58.597845416666701</v>
      </c>
    </row>
    <row r="25" spans="1:62">
      <c r="A25" s="2" t="s">
        <v>208</v>
      </c>
      <c r="AM25" s="2">
        <v>1.73405583333333</v>
      </c>
      <c r="AN25" s="2">
        <v>1.75966758333333</v>
      </c>
      <c r="AO25" s="2">
        <v>1.8357953848931099</v>
      </c>
      <c r="AP25" s="2">
        <v>2.12285951185833</v>
      </c>
      <c r="AQ25" s="2">
        <v>2.1856595833000001</v>
      </c>
      <c r="AR25" s="2">
        <v>2.07817042621667</v>
      </c>
      <c r="AS25" s="2">
        <v>1.7329322041916699</v>
      </c>
      <c r="AT25" s="2">
        <v>1.57515702795</v>
      </c>
      <c r="AU25" s="2">
        <v>1.5727220196</v>
      </c>
      <c r="AV25" s="2">
        <v>1.5590719560583299</v>
      </c>
      <c r="AW25" s="2">
        <v>1.429002741625</v>
      </c>
      <c r="AX25" s="2">
        <v>1.3351956804842799</v>
      </c>
      <c r="AY25" s="2">
        <v>1.4078912383694999</v>
      </c>
      <c r="AZ25" s="2">
        <v>1.47673956845028</v>
      </c>
      <c r="BA25" s="2">
        <v>1.40693658566639</v>
      </c>
      <c r="BB25" s="2">
        <v>1.5222099744513</v>
      </c>
      <c r="BD25" s="2"/>
      <c r="BE25" s="2"/>
      <c r="BI25" t="s">
        <v>206</v>
      </c>
      <c r="BJ25">
        <v>6.91</v>
      </c>
    </row>
    <row r="26" spans="1:62">
      <c r="A26" s="2" t="s">
        <v>194</v>
      </c>
      <c r="AK26" s="2">
        <v>11.5209666666667</v>
      </c>
      <c r="AL26" s="2">
        <v>13.2298766666667</v>
      </c>
      <c r="AM26" s="2">
        <v>26.020549583333299</v>
      </c>
      <c r="AN26" s="2">
        <v>46.12762</v>
      </c>
      <c r="AO26" s="2">
        <v>249.29532916666699</v>
      </c>
      <c r="AP26" s="2">
        <v>876.75</v>
      </c>
      <c r="AQ26" s="2">
        <v>1390</v>
      </c>
      <c r="AR26" s="2">
        <v>1790.9166666666699</v>
      </c>
      <c r="AS26" s="2">
        <v>2051.2708333333298</v>
      </c>
      <c r="AT26" s="2">
        <v>2160.2575000000002</v>
      </c>
      <c r="AU26" s="2">
        <v>2153.8200000000002</v>
      </c>
      <c r="AV26" s="2">
        <v>2144.5641666666702</v>
      </c>
      <c r="AW26" s="2">
        <v>2146.0783333333302</v>
      </c>
      <c r="AX26" s="2">
        <v>2136.3975</v>
      </c>
      <c r="AY26" s="2">
        <v>2793.0492178846898</v>
      </c>
      <c r="AZ26" s="2">
        <v>2978.51</v>
      </c>
      <c r="BA26" s="2">
        <v>4974.6333333333296</v>
      </c>
      <c r="BB26" s="2">
        <v>8336.8983333333308</v>
      </c>
      <c r="BD26" s="2"/>
      <c r="BE26" s="2"/>
      <c r="BI26" t="s">
        <v>208</v>
      </c>
      <c r="BJ26">
        <v>1.4730513226323501</v>
      </c>
    </row>
    <row r="27" spans="1:62">
      <c r="A27" s="2" t="s">
        <v>198</v>
      </c>
      <c r="B27" s="2">
        <v>1.42857000042857</v>
      </c>
      <c r="C27" s="2">
        <v>1.42857000042857</v>
      </c>
      <c r="D27" s="2">
        <v>1.42857000042857</v>
      </c>
      <c r="E27" s="2">
        <v>1.42857000042857</v>
      </c>
      <c r="F27" s="2">
        <v>1.42857000042857</v>
      </c>
      <c r="G27" s="2">
        <v>1.42857000042857</v>
      </c>
      <c r="H27" s="2">
        <v>1.42857000042857</v>
      </c>
      <c r="I27" s="2">
        <v>1.4484116669960301</v>
      </c>
      <c r="J27" s="2">
        <v>1.6666700006666699</v>
      </c>
      <c r="K27" s="2">
        <v>1.6666700006666699</v>
      </c>
      <c r="L27" s="2">
        <v>1.6666700006666699</v>
      </c>
      <c r="M27" s="2">
        <v>1.6436821181343699</v>
      </c>
      <c r="N27" s="2">
        <v>1.6015618461200301</v>
      </c>
      <c r="O27" s="2">
        <v>1.6326837811972299</v>
      </c>
      <c r="P27" s="2">
        <v>1.7109267840790501</v>
      </c>
      <c r="Q27" s="2">
        <v>1.80804370464356</v>
      </c>
      <c r="R27" s="2">
        <v>2.2256731316515599</v>
      </c>
      <c r="S27" s="2">
        <v>2</v>
      </c>
      <c r="T27" s="2">
        <v>2</v>
      </c>
      <c r="U27" s="2">
        <v>2</v>
      </c>
      <c r="V27" s="2">
        <v>2</v>
      </c>
      <c r="W27" s="2">
        <v>2</v>
      </c>
      <c r="X27" s="2">
        <v>2</v>
      </c>
      <c r="Y27" s="2">
        <v>2</v>
      </c>
      <c r="Z27" s="2">
        <v>2</v>
      </c>
      <c r="AA27" s="2">
        <v>2</v>
      </c>
      <c r="AB27" s="2">
        <v>2</v>
      </c>
      <c r="AC27" s="2">
        <v>2</v>
      </c>
      <c r="AD27" s="2">
        <v>2</v>
      </c>
      <c r="AE27" s="2">
        <v>2</v>
      </c>
      <c r="AF27" s="2">
        <v>2</v>
      </c>
      <c r="AG27" s="2">
        <v>2</v>
      </c>
      <c r="AH27" s="2">
        <v>2</v>
      </c>
      <c r="AI27" s="2">
        <v>2</v>
      </c>
      <c r="AJ27" s="2">
        <v>2</v>
      </c>
      <c r="AK27" s="2">
        <v>2</v>
      </c>
      <c r="AL27" s="2">
        <v>2</v>
      </c>
      <c r="AM27" s="2">
        <v>2</v>
      </c>
      <c r="AN27" s="2">
        <v>2</v>
      </c>
      <c r="AO27" s="2">
        <v>2</v>
      </c>
      <c r="AP27" s="2">
        <v>2</v>
      </c>
      <c r="AQ27" s="2">
        <v>2</v>
      </c>
      <c r="AR27" s="2">
        <v>2</v>
      </c>
      <c r="AS27" s="2">
        <v>2</v>
      </c>
      <c r="AT27" s="2">
        <v>2</v>
      </c>
      <c r="AU27" s="2">
        <v>2</v>
      </c>
      <c r="AV27" s="2">
        <v>2</v>
      </c>
      <c r="AW27" s="2">
        <v>2</v>
      </c>
      <c r="AX27" s="2">
        <v>2</v>
      </c>
      <c r="AY27" s="2">
        <v>2</v>
      </c>
      <c r="AZ27" s="2">
        <v>2</v>
      </c>
      <c r="BA27" s="2">
        <v>2</v>
      </c>
      <c r="BB27" s="2">
        <v>2</v>
      </c>
      <c r="BD27" s="2"/>
      <c r="BE27" s="2"/>
      <c r="BI27" t="s">
        <v>210</v>
      </c>
      <c r="BJ27">
        <v>8.3989083333333294</v>
      </c>
    </row>
    <row r="28" spans="1:62">
      <c r="A28" s="2" t="s">
        <v>202</v>
      </c>
      <c r="B28" s="2">
        <v>0.85714251394313101</v>
      </c>
      <c r="C28" s="2">
        <v>0.85714251394313101</v>
      </c>
      <c r="D28" s="2">
        <v>0.85714251394313101</v>
      </c>
      <c r="E28" s="2">
        <v>0.85714251394313101</v>
      </c>
      <c r="F28" s="2">
        <v>0.85714251394313101</v>
      </c>
      <c r="G28" s="2">
        <v>0.85714251394313101</v>
      </c>
      <c r="H28" s="2">
        <v>0.85714251394313101</v>
      </c>
      <c r="I28" s="2">
        <v>0.869047094869276</v>
      </c>
      <c r="J28" s="2">
        <v>1</v>
      </c>
      <c r="K28" s="2">
        <v>1</v>
      </c>
      <c r="L28" s="2">
        <v>1</v>
      </c>
      <c r="M28" s="2">
        <v>0.99999999900000003</v>
      </c>
      <c r="N28" s="2">
        <v>1</v>
      </c>
      <c r="O28" s="2">
        <v>1</v>
      </c>
      <c r="P28" s="2">
        <v>0.99999999949999996</v>
      </c>
      <c r="Q28" s="2">
        <v>0.99999999900000003</v>
      </c>
      <c r="R28" s="2">
        <v>0.99999999900000003</v>
      </c>
      <c r="S28" s="2">
        <v>0.99999999900000003</v>
      </c>
      <c r="T28" s="2">
        <v>0.99999999900000003</v>
      </c>
      <c r="U28" s="2">
        <v>0.99999999900000003</v>
      </c>
      <c r="V28" s="2">
        <v>0.99999999900000003</v>
      </c>
      <c r="W28" s="2">
        <v>0.99999999900000003</v>
      </c>
      <c r="X28" s="2">
        <v>0.99999999900000003</v>
      </c>
      <c r="Y28" s="2">
        <v>0.99999999900000003</v>
      </c>
      <c r="Z28" s="2">
        <v>0.99999999958333297</v>
      </c>
      <c r="AA28" s="2">
        <v>1</v>
      </c>
      <c r="AB28" s="2">
        <v>1</v>
      </c>
      <c r="AC28" s="2">
        <v>1</v>
      </c>
      <c r="AD28" s="2">
        <v>1</v>
      </c>
      <c r="AE28" s="2">
        <v>1</v>
      </c>
      <c r="AF28" s="2">
        <v>1</v>
      </c>
      <c r="AG28" s="2">
        <v>1</v>
      </c>
      <c r="AH28" s="2">
        <v>1</v>
      </c>
      <c r="AI28" s="2">
        <v>1</v>
      </c>
      <c r="AJ28" s="2">
        <v>1</v>
      </c>
      <c r="AK28" s="2">
        <v>1</v>
      </c>
      <c r="AL28" s="2">
        <v>1</v>
      </c>
      <c r="AM28" s="2">
        <v>1</v>
      </c>
      <c r="AN28" s="2">
        <v>1</v>
      </c>
      <c r="AO28" s="2">
        <v>1</v>
      </c>
      <c r="AP28" s="2">
        <v>1</v>
      </c>
      <c r="AQ28" s="2">
        <v>1</v>
      </c>
      <c r="AR28" s="2">
        <v>1</v>
      </c>
      <c r="AS28" s="2">
        <v>1</v>
      </c>
      <c r="AT28" s="2">
        <v>1</v>
      </c>
      <c r="AU28" s="2">
        <v>1</v>
      </c>
      <c r="AV28" s="2">
        <v>1</v>
      </c>
      <c r="AW28" s="2">
        <v>1</v>
      </c>
      <c r="AX28" s="2">
        <v>1</v>
      </c>
      <c r="AY28" s="2">
        <v>1</v>
      </c>
      <c r="AZ28" s="2">
        <v>1</v>
      </c>
      <c r="BA28" s="2">
        <v>1</v>
      </c>
      <c r="BB28" s="2">
        <v>1</v>
      </c>
      <c r="BD28" s="2"/>
      <c r="BE28" s="2"/>
      <c r="BI28" t="s">
        <v>31</v>
      </c>
      <c r="BJ28" s="2"/>
    </row>
    <row r="29" spans="1:62">
      <c r="A29" s="2" t="s">
        <v>206</v>
      </c>
      <c r="B29" s="2">
        <v>1.188E-5</v>
      </c>
      <c r="C29" s="2">
        <v>1.188E-5</v>
      </c>
      <c r="D29" s="2">
        <v>1.188E-5</v>
      </c>
      <c r="E29" s="2">
        <v>1.188E-5</v>
      </c>
      <c r="F29" s="2">
        <v>1.188E-5</v>
      </c>
      <c r="G29" s="2">
        <v>1.188E-5</v>
      </c>
      <c r="H29" s="2">
        <v>1.188E-5</v>
      </c>
      <c r="I29" s="2">
        <v>1.188E-5</v>
      </c>
      <c r="J29" s="2">
        <v>1.188E-5</v>
      </c>
      <c r="K29" s="2">
        <v>1.188E-5</v>
      </c>
      <c r="L29" s="2">
        <v>1.188E-5</v>
      </c>
      <c r="M29" s="2">
        <v>1.188E-5</v>
      </c>
      <c r="N29" s="2">
        <v>1.3295000000000001E-5</v>
      </c>
      <c r="O29" s="2">
        <v>2.001E-5</v>
      </c>
      <c r="P29" s="2">
        <v>2.001E-5</v>
      </c>
      <c r="Q29" s="2">
        <v>2.001E-5</v>
      </c>
      <c r="R29" s="2">
        <v>2.001E-5</v>
      </c>
      <c r="S29" s="2">
        <v>2.001E-5</v>
      </c>
      <c r="T29" s="2">
        <v>2.001E-5</v>
      </c>
      <c r="U29" s="2">
        <v>2.0403333333333301E-5</v>
      </c>
      <c r="V29" s="2">
        <v>2.4519999999999999E-5</v>
      </c>
      <c r="W29" s="2">
        <v>2.4519999999999999E-5</v>
      </c>
      <c r="X29" s="2">
        <v>6.4071666666666699E-5</v>
      </c>
      <c r="Y29" s="2">
        <v>2.3163E-4</v>
      </c>
      <c r="Z29" s="2">
        <v>3.1359091666666701E-3</v>
      </c>
      <c r="AA29" s="2">
        <v>0.44002900833333303</v>
      </c>
      <c r="AB29" s="2">
        <v>1.9219583333333301</v>
      </c>
      <c r="AC29" s="2">
        <v>2.0548500000000001</v>
      </c>
      <c r="AD29" s="2">
        <v>2.3502416666666699</v>
      </c>
      <c r="AE29" s="2">
        <v>2.6916833333333301</v>
      </c>
      <c r="AF29" s="2">
        <v>3.17265</v>
      </c>
      <c r="AG29" s="2">
        <v>3.5806083333333301</v>
      </c>
      <c r="AH29" s="2">
        <v>3.90051666666667</v>
      </c>
      <c r="AI29" s="2">
        <v>4.2650833333333296</v>
      </c>
      <c r="AJ29" s="2">
        <v>4.6205166666666697</v>
      </c>
      <c r="AK29" s="2">
        <v>4.8003416666666698</v>
      </c>
      <c r="AL29" s="2">
        <v>5.0746124999999997</v>
      </c>
      <c r="AM29" s="2">
        <v>5.2542583333333299</v>
      </c>
      <c r="AN29" s="2">
        <v>5.5101333333333304</v>
      </c>
      <c r="AO29" s="2">
        <v>5.8124083333333303</v>
      </c>
      <c r="AP29" s="2">
        <v>6.1835416666666703</v>
      </c>
      <c r="AQ29" s="2">
        <v>6.6069166666666703</v>
      </c>
      <c r="AR29" s="2">
        <v>7.17</v>
      </c>
      <c r="AS29" s="2">
        <v>7.6591666666666702</v>
      </c>
      <c r="AT29" s="2">
        <v>7.9362666666666701</v>
      </c>
      <c r="AU29" s="2">
        <v>8.0660624999999992</v>
      </c>
      <c r="AV29" s="2">
        <v>8.0116166666666704</v>
      </c>
      <c r="AW29" s="2">
        <v>7.8512451612499996</v>
      </c>
      <c r="AX29" s="2">
        <v>7.2383206989166702</v>
      </c>
      <c r="AY29" s="2">
        <v>7.02</v>
      </c>
      <c r="AZ29" s="2">
        <v>7.0166666666666702</v>
      </c>
      <c r="BA29" s="2">
        <v>6.9369624999999999</v>
      </c>
      <c r="BB29" s="2">
        <v>6.91</v>
      </c>
      <c r="BD29" s="2"/>
      <c r="BE29" s="2"/>
      <c r="BI29" t="s">
        <v>213</v>
      </c>
      <c r="BJ29">
        <v>1.25116566976059</v>
      </c>
    </row>
    <row r="30" spans="1:62">
      <c r="A30" s="2" t="s">
        <v>31</v>
      </c>
      <c r="B30" s="2">
        <v>8.0997053349699505E-14</v>
      </c>
      <c r="C30" s="2">
        <v>1.1684347882688201E-13</v>
      </c>
      <c r="D30" s="2">
        <v>1.6776415548709099E-13</v>
      </c>
      <c r="E30" s="2">
        <v>2.4886939767619999E-13</v>
      </c>
      <c r="F30" s="2">
        <v>5.4202391705355898E-13</v>
      </c>
      <c r="G30" s="2">
        <v>8.2165488534659101E-13</v>
      </c>
      <c r="H30" s="2">
        <v>9.6071305109730698E-13</v>
      </c>
      <c r="I30" s="2">
        <v>1.1526032213406099E-12</v>
      </c>
      <c r="J30" s="2">
        <v>1.4695952527679299E-12</v>
      </c>
      <c r="K30" s="2">
        <v>1.76336283963876E-12</v>
      </c>
      <c r="L30" s="2">
        <v>1.9878537834480901E-12</v>
      </c>
      <c r="M30" s="2">
        <v>2.2882208631248701E-12</v>
      </c>
      <c r="N30" s="2">
        <v>2.56796001993275E-12</v>
      </c>
      <c r="O30" s="2">
        <v>2.65094052783721E-12</v>
      </c>
      <c r="P30" s="2">
        <v>2.9383610615176001E-12</v>
      </c>
      <c r="Q30" s="2">
        <v>3.5168444719384999E-12</v>
      </c>
      <c r="R30" s="2">
        <v>4.61870733099062E-12</v>
      </c>
      <c r="S30" s="2">
        <v>6.1208672945584299E-12</v>
      </c>
      <c r="T30" s="2">
        <v>7.8197498441913693E-12</v>
      </c>
      <c r="U30" s="2">
        <v>1.1660690720063E-11</v>
      </c>
      <c r="V30" s="2">
        <v>2.2812318924444299E-11</v>
      </c>
      <c r="W30" s="2">
        <v>4.0300109353132597E-11</v>
      </c>
      <c r="X30" s="2">
        <v>7.7685442717109896E-11</v>
      </c>
      <c r="Y30" s="2">
        <v>2.49718172221135E-10</v>
      </c>
      <c r="Z30" s="2">
        <v>7.9974132397413699E-10</v>
      </c>
      <c r="AA30" s="2">
        <v>2.68324234084592E-9</v>
      </c>
      <c r="AB30" s="2">
        <v>5.9096822674925101E-9</v>
      </c>
      <c r="AC30" s="2">
        <v>1.6976307824584001E-8</v>
      </c>
      <c r="AD30" s="2">
        <v>1.1354767374037E-7</v>
      </c>
      <c r="AE30" s="2">
        <v>1.22638743473744E-6</v>
      </c>
      <c r="AF30" s="2">
        <v>2.95572678942699E-5</v>
      </c>
      <c r="AG30" s="2">
        <v>1.7596144308602401E-4</v>
      </c>
      <c r="AH30" s="2">
        <v>1.95302352248811E-3</v>
      </c>
      <c r="AI30" s="2">
        <v>3.8276610926672998E-2</v>
      </c>
      <c r="AJ30" s="2">
        <v>0.66468351407057702</v>
      </c>
      <c r="AK30" s="2">
        <v>0.91766666666666696</v>
      </c>
      <c r="AL30" s="2">
        <v>1.0051000000000001</v>
      </c>
      <c r="AM30" s="2">
        <v>1.07799166666667</v>
      </c>
      <c r="AN30" s="2">
        <v>1.16051666666667</v>
      </c>
      <c r="AO30" s="2">
        <v>1.8139328465721301</v>
      </c>
      <c r="AP30" s="2">
        <v>1.8294231220756101</v>
      </c>
      <c r="AQ30" s="2">
        <v>2.3496317093224399</v>
      </c>
      <c r="AR30" s="2">
        <v>2.9203630177551898</v>
      </c>
      <c r="AS30" s="2">
        <v>3.0774751184780098</v>
      </c>
      <c r="AT30" s="2">
        <v>2.9251194495158601</v>
      </c>
      <c r="AU30" s="2">
        <v>2.4343900362318802</v>
      </c>
      <c r="AV30" s="2">
        <v>2.17532666666667</v>
      </c>
      <c r="AW30" s="2">
        <v>1.94705833333333</v>
      </c>
      <c r="AX30" s="2">
        <v>1.8337666666666701</v>
      </c>
      <c r="AY30" s="2">
        <v>1.99942817314426</v>
      </c>
      <c r="AZ30" s="2">
        <v>1.7592267105871799</v>
      </c>
      <c r="BA30" s="2">
        <v>1.6728287552565899</v>
      </c>
      <c r="BB30" s="2">
        <v>1.9530686111248701</v>
      </c>
      <c r="BC30">
        <v>2.1572221117269499</v>
      </c>
      <c r="BD30" s="2"/>
      <c r="BE30" s="2"/>
      <c r="BI30" t="s">
        <v>215</v>
      </c>
      <c r="BJ30">
        <v>1.47356666666667</v>
      </c>
    </row>
    <row r="31" spans="1:62">
      <c r="A31" s="2" t="s">
        <v>192</v>
      </c>
      <c r="B31" s="2">
        <v>1.7142900007142901</v>
      </c>
      <c r="C31" s="2">
        <v>1.7142900007142901</v>
      </c>
      <c r="D31" s="2">
        <v>1.7142900007142901</v>
      </c>
      <c r="E31" s="2">
        <v>1.7142900007142901</v>
      </c>
      <c r="F31" s="2">
        <v>1.7142900007142901</v>
      </c>
      <c r="G31" s="2">
        <v>1.7142900007142901</v>
      </c>
      <c r="H31" s="2">
        <v>1.7142900007142901</v>
      </c>
      <c r="I31" s="2">
        <v>1.7380991672619099</v>
      </c>
      <c r="J31" s="2">
        <v>2.0000000010000001</v>
      </c>
      <c r="K31" s="2">
        <v>2.0000000010000001</v>
      </c>
      <c r="L31" s="2">
        <v>2.0000000010000001</v>
      </c>
      <c r="M31" s="2">
        <v>1.97487615254815</v>
      </c>
      <c r="N31" s="2">
        <v>1.92128071035726</v>
      </c>
      <c r="O31" s="2">
        <v>1.95922053743668</v>
      </c>
      <c r="P31" s="2">
        <v>2.0532309107887801</v>
      </c>
      <c r="Q31" s="2">
        <v>2.0188665976000002</v>
      </c>
      <c r="R31" s="2">
        <v>2</v>
      </c>
      <c r="S31" s="2">
        <v>2</v>
      </c>
      <c r="T31" s="2">
        <v>2</v>
      </c>
      <c r="U31" s="2">
        <v>2</v>
      </c>
      <c r="V31" s="2">
        <v>2</v>
      </c>
      <c r="W31" s="2">
        <v>2</v>
      </c>
      <c r="X31" s="2">
        <v>2</v>
      </c>
      <c r="Y31" s="2">
        <v>2</v>
      </c>
      <c r="Z31" s="2">
        <v>2</v>
      </c>
      <c r="AA31" s="2">
        <v>2</v>
      </c>
      <c r="AB31" s="2">
        <v>2</v>
      </c>
      <c r="AC31" s="2">
        <v>2</v>
      </c>
      <c r="AD31" s="2">
        <v>2</v>
      </c>
      <c r="AE31" s="2">
        <v>2</v>
      </c>
      <c r="AF31" s="2">
        <v>2</v>
      </c>
      <c r="AG31" s="2">
        <v>2</v>
      </c>
      <c r="AH31" s="2">
        <v>2</v>
      </c>
      <c r="AI31" s="2">
        <v>2</v>
      </c>
      <c r="AJ31" s="2">
        <v>2</v>
      </c>
      <c r="AK31" s="2">
        <v>2</v>
      </c>
      <c r="AL31" s="2">
        <v>2</v>
      </c>
      <c r="AM31" s="2">
        <v>2</v>
      </c>
      <c r="AN31" s="2">
        <v>2</v>
      </c>
      <c r="AO31" s="2">
        <v>2</v>
      </c>
      <c r="AP31" s="2">
        <v>2</v>
      </c>
      <c r="AQ31" s="2">
        <v>2</v>
      </c>
      <c r="AR31" s="2">
        <v>2</v>
      </c>
      <c r="AS31" s="2">
        <v>2</v>
      </c>
      <c r="AT31" s="2">
        <v>2</v>
      </c>
      <c r="AU31" s="2">
        <v>2</v>
      </c>
      <c r="AV31" s="2">
        <v>2</v>
      </c>
      <c r="AW31" s="2">
        <v>2</v>
      </c>
      <c r="AX31" s="2">
        <v>2</v>
      </c>
      <c r="AY31" s="2">
        <v>2</v>
      </c>
      <c r="AZ31" s="2">
        <v>2</v>
      </c>
      <c r="BA31" s="2">
        <v>2</v>
      </c>
      <c r="BB31" s="2">
        <v>2</v>
      </c>
      <c r="BD31" s="2"/>
      <c r="BE31" s="2"/>
      <c r="BI31" t="s">
        <v>217</v>
      </c>
      <c r="BJ31">
        <v>494.04003744699003</v>
      </c>
    </row>
    <row r="32" spans="1:62">
      <c r="A32" s="2" t="s">
        <v>213</v>
      </c>
      <c r="B32" s="2">
        <v>3.0612200020612201</v>
      </c>
      <c r="C32" s="2">
        <v>3.0612200020612201</v>
      </c>
      <c r="D32" s="2">
        <v>3.0612200020612201</v>
      </c>
      <c r="E32" s="2">
        <v>3.0612200020612201</v>
      </c>
      <c r="F32" s="2">
        <v>3.0612200020612201</v>
      </c>
      <c r="G32" s="2">
        <v>3.0612200020612201</v>
      </c>
      <c r="H32" s="2">
        <v>3.0612200020612201</v>
      </c>
      <c r="I32" s="2">
        <v>3.0612200020612201</v>
      </c>
      <c r="J32" s="2">
        <v>3.0612200020612201</v>
      </c>
      <c r="K32" s="2">
        <v>3.0612200020612201</v>
      </c>
      <c r="L32" s="2">
        <v>3.0612200020612201</v>
      </c>
      <c r="M32" s="2">
        <v>3.0522604298093099</v>
      </c>
      <c r="N32" s="2">
        <v>2.81955586834381</v>
      </c>
      <c r="O32" s="2">
        <v>2.45857965494532</v>
      </c>
      <c r="P32" s="2">
        <v>2.43686666583333</v>
      </c>
      <c r="Q32" s="2">
        <v>2.3712999990833299</v>
      </c>
      <c r="R32" s="2">
        <v>2.4708416659166699</v>
      </c>
      <c r="S32" s="2">
        <v>2.43939999925</v>
      </c>
      <c r="T32" s="2">
        <v>2.2740249991666701</v>
      </c>
      <c r="U32" s="2">
        <v>2.1745583325000002</v>
      </c>
      <c r="V32" s="2">
        <v>2.14120833258333</v>
      </c>
      <c r="W32" s="2">
        <v>2.1126916659999999</v>
      </c>
      <c r="X32" s="2">
        <v>2.1400249991666702</v>
      </c>
      <c r="Y32" s="2">
        <v>2.1130499989999998</v>
      </c>
      <c r="Z32" s="2">
        <v>2.1330833330000001</v>
      </c>
      <c r="AA32" s="2">
        <v>2.20014999966667</v>
      </c>
      <c r="AB32" s="2">
        <v>2.1774166665000001</v>
      </c>
      <c r="AC32" s="2">
        <v>2.10598333333333</v>
      </c>
      <c r="AD32" s="2">
        <v>2.0124249999999999</v>
      </c>
      <c r="AE32" s="2">
        <v>1.9502583333333301</v>
      </c>
      <c r="AF32" s="2">
        <v>1.81253333333333</v>
      </c>
      <c r="AG32" s="2">
        <v>1.7275499999999999</v>
      </c>
      <c r="AH32" s="2">
        <v>1.62896666666667</v>
      </c>
      <c r="AI32" s="2">
        <v>1.61579083333333</v>
      </c>
      <c r="AJ32" s="2">
        <v>1.52744416666667</v>
      </c>
      <c r="AK32" s="2">
        <v>1.4173750000000001</v>
      </c>
      <c r="AL32" s="2">
        <v>1.4100408333333301</v>
      </c>
      <c r="AM32" s="2">
        <v>1.48480583333333</v>
      </c>
      <c r="AN32" s="2">
        <v>1.67360166666667</v>
      </c>
      <c r="AO32" s="2">
        <v>1.69495666666667</v>
      </c>
      <c r="AP32" s="2">
        <v>1.72396333333333</v>
      </c>
      <c r="AQ32" s="2">
        <v>1.7917225000000001</v>
      </c>
      <c r="AR32" s="2">
        <v>1.7905883333333299</v>
      </c>
      <c r="AS32" s="2">
        <v>1.7421833333333301</v>
      </c>
      <c r="AT32" s="2">
        <v>1.6902283333333299</v>
      </c>
      <c r="AU32" s="2">
        <v>1.6643975</v>
      </c>
      <c r="AV32" s="2">
        <v>1.58893333333333</v>
      </c>
      <c r="AW32" s="2">
        <v>1.5071016666666699</v>
      </c>
      <c r="AX32" s="2">
        <v>1.41716666666667</v>
      </c>
      <c r="AY32" s="2">
        <v>1.4545692733233</v>
      </c>
      <c r="AZ32" s="2">
        <v>1.3635094736842099</v>
      </c>
      <c r="BA32" s="2">
        <v>1.25791302014692</v>
      </c>
      <c r="BB32" s="2">
        <v>1.24956701649958</v>
      </c>
      <c r="BD32" s="2"/>
      <c r="BE32" s="2"/>
      <c r="BI32" t="s">
        <v>219</v>
      </c>
      <c r="BJ32">
        <v>1555.09083333333</v>
      </c>
    </row>
    <row r="33" spans="1:62">
      <c r="A33" s="2" t="s">
        <v>204</v>
      </c>
      <c r="B33" s="2">
        <v>4.7619000037618999</v>
      </c>
      <c r="C33" s="2">
        <v>4.7619000037618999</v>
      </c>
      <c r="D33" s="2">
        <v>4.7619000037618999</v>
      </c>
      <c r="E33" s="2">
        <v>4.7619000037618999</v>
      </c>
      <c r="F33" s="2">
        <v>4.7619000037618999</v>
      </c>
      <c r="G33" s="2">
        <v>4.7619000037618999</v>
      </c>
      <c r="H33" s="2">
        <v>6.35912500535912</v>
      </c>
      <c r="I33" s="2">
        <v>7.5000000064999996</v>
      </c>
      <c r="J33" s="2">
        <v>7.5000000064999996</v>
      </c>
      <c r="K33" s="2">
        <v>7.5000000064999996</v>
      </c>
      <c r="L33" s="2">
        <v>7.5000000064999996</v>
      </c>
      <c r="M33" s="2">
        <v>7.4919352309682399</v>
      </c>
      <c r="N33" s="2">
        <v>7.5944683739493604</v>
      </c>
      <c r="O33" s="2">
        <v>7.7420385621496797</v>
      </c>
      <c r="P33" s="2">
        <v>8.1016032272182894</v>
      </c>
      <c r="Q33" s="2">
        <v>8.3758919456538603</v>
      </c>
      <c r="R33" s="2">
        <v>8.9604127281239201</v>
      </c>
      <c r="S33" s="2">
        <v>8.7385761713145698</v>
      </c>
      <c r="T33" s="2">
        <v>8.1928403484039301</v>
      </c>
      <c r="U33" s="2">
        <v>8.12579094635689</v>
      </c>
      <c r="V33" s="2">
        <v>7.8629447011379803</v>
      </c>
      <c r="W33" s="2">
        <v>8.6585228170931696</v>
      </c>
      <c r="X33" s="2">
        <v>9.4551319334863901</v>
      </c>
      <c r="Y33" s="2">
        <v>10.098898244046101</v>
      </c>
      <c r="Z33" s="2">
        <v>11.3625833326667</v>
      </c>
      <c r="AA33" s="2">
        <v>12.368749999583301</v>
      </c>
      <c r="AB33" s="2">
        <v>12.61083333325</v>
      </c>
      <c r="AC33" s="2">
        <v>12.961499999999999</v>
      </c>
      <c r="AD33" s="2">
        <v>13.9170833333333</v>
      </c>
      <c r="AE33" s="2">
        <v>16.2255</v>
      </c>
      <c r="AF33" s="2">
        <v>17.505324999999999</v>
      </c>
      <c r="AG33" s="2">
        <v>22.742433333333299</v>
      </c>
      <c r="AH33" s="2">
        <v>25.9180833333333</v>
      </c>
      <c r="AI33" s="2">
        <v>30.4932916666667</v>
      </c>
      <c r="AJ33" s="2">
        <v>31.373742499999999</v>
      </c>
      <c r="AK33" s="2">
        <v>32.4270766666667</v>
      </c>
      <c r="AL33" s="2">
        <v>35.433173333333301</v>
      </c>
      <c r="AM33" s="2">
        <v>36.313285833333303</v>
      </c>
      <c r="AN33" s="2">
        <v>41.259365000000003</v>
      </c>
      <c r="AO33" s="2">
        <v>43.055428333333303</v>
      </c>
      <c r="AP33" s="2">
        <v>44.941605000000003</v>
      </c>
      <c r="AQ33" s="2">
        <v>47.186414166666701</v>
      </c>
      <c r="AR33" s="2">
        <v>48.610319166666699</v>
      </c>
      <c r="AS33" s="2">
        <v>46.583284166666701</v>
      </c>
      <c r="AT33" s="2">
        <v>45.316466666666699</v>
      </c>
      <c r="AU33" s="2">
        <v>44.099975000000001</v>
      </c>
      <c r="AV33" s="2">
        <v>45.3070083333333</v>
      </c>
      <c r="AW33" s="2">
        <v>41.3485333333333</v>
      </c>
      <c r="AX33" s="2">
        <v>43.505183333333299</v>
      </c>
      <c r="AY33" s="2">
        <v>48.405266666666698</v>
      </c>
      <c r="AZ33" s="2">
        <v>45.725812121212101</v>
      </c>
      <c r="BA33" s="2">
        <v>46.670466666666698</v>
      </c>
      <c r="BB33" s="2">
        <v>53.437233333333303</v>
      </c>
      <c r="BD33" s="2"/>
      <c r="BE33" s="2"/>
      <c r="BI33" t="s">
        <v>576</v>
      </c>
      <c r="BJ33">
        <v>83.050862982298497</v>
      </c>
    </row>
    <row r="34" spans="1:62">
      <c r="A34" s="2" t="s">
        <v>210</v>
      </c>
      <c r="B34" s="2">
        <v>0.71332088216921496</v>
      </c>
      <c r="C34" s="2">
        <v>0.71469443508617803</v>
      </c>
      <c r="D34" s="2">
        <v>0.71326549427167596</v>
      </c>
      <c r="E34" s="2">
        <v>0.71528718525026103</v>
      </c>
      <c r="F34" s="2">
        <v>0.71725864624589497</v>
      </c>
      <c r="G34" s="2">
        <v>0.71633440114267999</v>
      </c>
      <c r="H34" s="2">
        <v>0.71698343163387301</v>
      </c>
      <c r="I34" s="2">
        <v>0.71704961913768805</v>
      </c>
      <c r="J34" s="2">
        <v>0.71699815611019702</v>
      </c>
      <c r="K34" s="2">
        <v>0.71805712542767897</v>
      </c>
      <c r="L34" s="2">
        <v>0.71641352003693604</v>
      </c>
      <c r="M34" s="2">
        <v>0.71521699900000002</v>
      </c>
      <c r="N34" s="2">
        <v>0.76912285269090197</v>
      </c>
      <c r="O34" s="2">
        <v>0.69411413758375096</v>
      </c>
      <c r="P34" s="2">
        <v>0.67947700357025098</v>
      </c>
      <c r="Q34" s="2">
        <v>0.73950770050947401</v>
      </c>
      <c r="R34" s="2">
        <v>0.86956499899999995</v>
      </c>
      <c r="S34" s="2">
        <v>0.84195966566666702</v>
      </c>
      <c r="T34" s="2">
        <v>0.82815699899999995</v>
      </c>
      <c r="U34" s="2">
        <v>0.81500666566666702</v>
      </c>
      <c r="V34" s="2">
        <v>0.77722499899999997</v>
      </c>
      <c r="W34" s="2">
        <v>0.83673833233333295</v>
      </c>
      <c r="X34" s="2">
        <v>1.0296608325000001</v>
      </c>
      <c r="Y34" s="2">
        <v>1.0969258325</v>
      </c>
      <c r="Z34" s="2">
        <v>1.29837333291667</v>
      </c>
      <c r="AA34" s="2">
        <v>1.90256666641667</v>
      </c>
      <c r="AB34" s="2">
        <v>1.8791441664999999</v>
      </c>
      <c r="AC34" s="2">
        <v>1.67894083333333</v>
      </c>
      <c r="AD34" s="2">
        <v>1.8285875</v>
      </c>
      <c r="AE34" s="2">
        <v>2.0148858333333299</v>
      </c>
      <c r="AF34" s="2">
        <v>1.8604658333333299</v>
      </c>
      <c r="AG34" s="2">
        <v>2.0215566666666702</v>
      </c>
      <c r="AH34" s="2">
        <v>2.1097250000000001</v>
      </c>
      <c r="AI34" s="2">
        <v>2.4230749999999999</v>
      </c>
      <c r="AJ34" s="2">
        <v>2.6846454999999998</v>
      </c>
      <c r="AK34" s="2">
        <v>2.77220666666667</v>
      </c>
      <c r="AL34" s="2">
        <v>3.32419666666667</v>
      </c>
      <c r="AM34" s="2">
        <v>3.6507633333333298</v>
      </c>
      <c r="AN34" s="2">
        <v>4.2258800000000001</v>
      </c>
      <c r="AO34" s="2">
        <v>4.6243952500000001</v>
      </c>
      <c r="AP34" s="2">
        <v>5.1018158333333297</v>
      </c>
      <c r="AQ34" s="2">
        <v>5.8411589250000002</v>
      </c>
      <c r="AR34" s="2">
        <v>6.3278006883333298</v>
      </c>
      <c r="AS34" s="2">
        <v>4.9499286083333303</v>
      </c>
      <c r="AT34" s="2">
        <v>4.6928873903333299</v>
      </c>
      <c r="AU34" s="2">
        <v>5.1103544346666698</v>
      </c>
      <c r="AV34" s="2">
        <v>5.8365711929166704</v>
      </c>
      <c r="AW34" s="2">
        <v>6.1388192053663602</v>
      </c>
      <c r="AX34" s="2">
        <v>6.8268566666666697</v>
      </c>
      <c r="AY34" s="2">
        <v>7.1551376959950197</v>
      </c>
      <c r="AZ34" s="2">
        <v>6.7936211559750799</v>
      </c>
      <c r="BA34" s="2">
        <v>6.8382358333333304</v>
      </c>
      <c r="BB34" s="2">
        <v>7.6191416666666703</v>
      </c>
      <c r="BD34" s="2"/>
      <c r="BE34" s="2"/>
      <c r="BI34" t="s">
        <v>221</v>
      </c>
      <c r="BJ34">
        <v>4027.25</v>
      </c>
    </row>
    <row r="35" spans="1:62">
      <c r="A35" s="2" t="s">
        <v>650</v>
      </c>
      <c r="BD35" s="2"/>
      <c r="BE35" s="2"/>
      <c r="BI35" t="s">
        <v>223</v>
      </c>
      <c r="BJ35">
        <v>494.04003744699003</v>
      </c>
    </row>
    <row r="36" spans="1:62">
      <c r="A36" s="2" t="s">
        <v>230</v>
      </c>
      <c r="B36" s="2">
        <v>245.19510139835899</v>
      </c>
      <c r="C36" s="2">
        <v>245.26010162116</v>
      </c>
      <c r="D36" s="2">
        <v>245.013850686544</v>
      </c>
      <c r="E36" s="2">
        <v>245.01635069607499</v>
      </c>
      <c r="F36" s="2">
        <v>245.027184079042</v>
      </c>
      <c r="G36" s="2">
        <v>245.06093420770799</v>
      </c>
      <c r="H36" s="2">
        <v>245.67843655764401</v>
      </c>
      <c r="I36" s="2">
        <v>246.00093779128099</v>
      </c>
      <c r="J36" s="2">
        <v>247.56469375695099</v>
      </c>
      <c r="K36" s="2">
        <v>259.960574351236</v>
      </c>
      <c r="L36" s="2">
        <v>276.403137026845</v>
      </c>
      <c r="M36" s="2">
        <v>275.35645668533198</v>
      </c>
      <c r="N36" s="2">
        <v>252.02762746264901</v>
      </c>
      <c r="O36" s="2">
        <v>222.88918305322699</v>
      </c>
      <c r="P36" s="2">
        <v>240.70466763782301</v>
      </c>
      <c r="Q36" s="2">
        <v>214.31290034121901</v>
      </c>
      <c r="R36" s="2">
        <v>238.95049426705901</v>
      </c>
      <c r="S36" s="2">
        <v>245.67968656657601</v>
      </c>
      <c r="T36" s="2">
        <v>225.65586023395699</v>
      </c>
      <c r="U36" s="2">
        <v>212.721644262377</v>
      </c>
      <c r="V36" s="2">
        <v>211.27955541470499</v>
      </c>
      <c r="W36" s="2">
        <v>271.73145255032699</v>
      </c>
      <c r="X36" s="2">
        <v>328.60625269898998</v>
      </c>
      <c r="Y36" s="2">
        <v>381.06603602462798</v>
      </c>
      <c r="Z36" s="2">
        <v>436.95666578800802</v>
      </c>
      <c r="AA36" s="2">
        <v>449.26296271160697</v>
      </c>
      <c r="AB36" s="2">
        <v>346.305903554493</v>
      </c>
      <c r="AC36" s="2">
        <v>300.53656240147802</v>
      </c>
      <c r="AD36" s="2">
        <v>297.84821881937802</v>
      </c>
      <c r="AE36" s="2">
        <v>319.008299487903</v>
      </c>
      <c r="AF36" s="2">
        <v>272.264787954393</v>
      </c>
      <c r="AG36" s="2">
        <v>282.10690880881998</v>
      </c>
      <c r="AH36" s="2">
        <v>264.69180075057898</v>
      </c>
      <c r="AI36" s="2">
        <v>283.16257950001801</v>
      </c>
      <c r="AJ36" s="2">
        <v>555.20469565569704</v>
      </c>
      <c r="AK36" s="2">
        <v>499.14842590131002</v>
      </c>
      <c r="AL36" s="2">
        <v>511.55243027251601</v>
      </c>
      <c r="AM36" s="2">
        <v>583.66937235339606</v>
      </c>
      <c r="AN36" s="2">
        <v>589.951774567332</v>
      </c>
      <c r="AO36" s="2">
        <v>615.69913197380595</v>
      </c>
      <c r="AP36" s="2">
        <v>711.97627443083297</v>
      </c>
      <c r="AQ36" s="2">
        <v>733.03850707000004</v>
      </c>
      <c r="AR36" s="2">
        <v>696.98820361166702</v>
      </c>
      <c r="AS36" s="2">
        <v>581.20031386416701</v>
      </c>
      <c r="AT36" s="2">
        <v>528.28480930499995</v>
      </c>
      <c r="AU36" s="2">
        <v>527.46814284000004</v>
      </c>
      <c r="AV36" s="2">
        <v>522.89010961083295</v>
      </c>
      <c r="AW36" s="2">
        <v>479.26678258750002</v>
      </c>
      <c r="AX36" s="2">
        <v>447.80525556077299</v>
      </c>
      <c r="AY36" s="2">
        <v>472.18629075489298</v>
      </c>
      <c r="AZ36" s="2">
        <v>495.277021572396</v>
      </c>
      <c r="BA36" s="2">
        <v>471.86611409170001</v>
      </c>
      <c r="BB36" s="2">
        <v>510.52713590196998</v>
      </c>
      <c r="BD36" s="2"/>
      <c r="BE36" s="2"/>
      <c r="BI36" t="s">
        <v>225</v>
      </c>
      <c r="BJ36">
        <v>1.02979656989696</v>
      </c>
    </row>
    <row r="37" spans="1:62">
      <c r="A37" s="2" t="s">
        <v>225</v>
      </c>
      <c r="B37" s="2">
        <v>0.96978333241666703</v>
      </c>
      <c r="C37" s="2">
        <v>1.01306666575</v>
      </c>
      <c r="D37" s="2">
        <v>1.0687666661666699</v>
      </c>
      <c r="E37" s="2">
        <v>1.07850833275</v>
      </c>
      <c r="F37" s="2">
        <v>1.07860833275</v>
      </c>
      <c r="G37" s="2">
        <v>1.0779833324166701</v>
      </c>
      <c r="H37" s="2">
        <v>1.077316666</v>
      </c>
      <c r="I37" s="2">
        <v>1.07870833258333</v>
      </c>
      <c r="J37" s="2">
        <v>1.0774749994999999</v>
      </c>
      <c r="K37" s="2">
        <v>1.07677499941667</v>
      </c>
      <c r="L37" s="2">
        <v>1.04491499916667</v>
      </c>
      <c r="M37" s="2">
        <v>1.0097916659166699</v>
      </c>
      <c r="N37" s="2">
        <v>0.98993333250000004</v>
      </c>
      <c r="O37" s="2">
        <v>1.00008333233333</v>
      </c>
      <c r="P37" s="2">
        <v>0.97803333233333301</v>
      </c>
      <c r="Q37" s="2">
        <v>1.01715833283333</v>
      </c>
      <c r="R37" s="2">
        <v>0.98602499908333296</v>
      </c>
      <c r="S37" s="2">
        <v>1.06344999941667</v>
      </c>
      <c r="T37" s="2">
        <v>1.1406749993333301</v>
      </c>
      <c r="U37" s="2">
        <v>1.1714249994999999</v>
      </c>
      <c r="V37" s="2">
        <v>1.1692166660000001</v>
      </c>
      <c r="W37" s="2">
        <v>1.1989083325833301</v>
      </c>
      <c r="X37" s="2">
        <v>1.23373333266667</v>
      </c>
      <c r="Y37" s="2">
        <v>1.23241666566667</v>
      </c>
      <c r="Z37" s="2">
        <v>1.2950666663333299</v>
      </c>
      <c r="AA37" s="2">
        <v>1.36548333291667</v>
      </c>
      <c r="AB37" s="2">
        <v>1.3894999997499999</v>
      </c>
      <c r="AC37" s="2">
        <v>1.32599166666667</v>
      </c>
      <c r="AD37" s="2">
        <v>1.23070833333333</v>
      </c>
      <c r="AE37" s="2">
        <v>1.1839916666666701</v>
      </c>
      <c r="AF37" s="2">
        <v>1.1667749999999999</v>
      </c>
      <c r="AG37" s="2">
        <v>1.14571666666667</v>
      </c>
      <c r="AH37" s="2">
        <v>1.208725</v>
      </c>
      <c r="AI37" s="2">
        <v>1.29007416666667</v>
      </c>
      <c r="AJ37" s="2">
        <v>1.36563833333333</v>
      </c>
      <c r="AK37" s="2">
        <v>1.37244083333333</v>
      </c>
      <c r="AL37" s="2">
        <v>1.36346833333333</v>
      </c>
      <c r="AM37" s="2">
        <v>1.3846166666666699</v>
      </c>
      <c r="AN37" s="2">
        <v>1.48346308333333</v>
      </c>
      <c r="AO37" s="2">
        <v>1.48573166666667</v>
      </c>
      <c r="AP37" s="2">
        <v>1.4851099999999999</v>
      </c>
      <c r="AQ37" s="2">
        <v>1.54876083333333</v>
      </c>
      <c r="AR37" s="2">
        <v>1.56931833333333</v>
      </c>
      <c r="AS37" s="2">
        <v>1.4010516666666699</v>
      </c>
      <c r="AT37" s="2">
        <v>1.3010191666666699</v>
      </c>
      <c r="AU37" s="2">
        <v>1.21176333333333</v>
      </c>
      <c r="AV37" s="2">
        <v>1.1343633333333301</v>
      </c>
      <c r="AW37" s="2">
        <v>1.0740991666666699</v>
      </c>
      <c r="AX37" s="2">
        <v>1.06704</v>
      </c>
      <c r="AY37" s="2">
        <v>1.14310055659983</v>
      </c>
      <c r="AZ37" s="2">
        <v>1.0301627829537601</v>
      </c>
      <c r="BA37" s="2">
        <v>0.98953069187935705</v>
      </c>
      <c r="BB37" s="2">
        <v>0.99918830972261297</v>
      </c>
      <c r="BD37" s="2"/>
      <c r="BE37" s="2"/>
      <c r="BI37" t="s">
        <v>228</v>
      </c>
      <c r="BJ37" t="s">
        <v>597</v>
      </c>
    </row>
    <row r="38" spans="1:62">
      <c r="A38" s="2" t="s">
        <v>577</v>
      </c>
      <c r="BD38" s="2"/>
      <c r="BE38" s="2"/>
      <c r="BI38" t="s">
        <v>230</v>
      </c>
      <c r="BJ38">
        <v>494.04003744699003</v>
      </c>
    </row>
    <row r="39" spans="1:62">
      <c r="A39" s="2" t="s">
        <v>578</v>
      </c>
      <c r="BD39" s="2"/>
      <c r="BE39" s="2"/>
      <c r="BI39" t="s">
        <v>232</v>
      </c>
      <c r="BJ39">
        <v>494.04003744699003</v>
      </c>
    </row>
    <row r="40" spans="1:62">
      <c r="A40" s="2" t="s">
        <v>518</v>
      </c>
      <c r="B40" s="2">
        <v>4.3729500033729503</v>
      </c>
      <c r="C40" s="2">
        <v>4.3729500033729503</v>
      </c>
      <c r="D40" s="2">
        <v>4.3729500033729503</v>
      </c>
      <c r="E40" s="2">
        <v>4.3729500033729503</v>
      </c>
      <c r="F40" s="2">
        <v>4.3729500033729503</v>
      </c>
      <c r="G40" s="2">
        <v>4.3729500033729503</v>
      </c>
      <c r="H40" s="2">
        <v>4.3729500033729503</v>
      </c>
      <c r="I40" s="2">
        <v>4.3729500033729503</v>
      </c>
      <c r="J40" s="2">
        <v>4.3729500033729503</v>
      </c>
      <c r="K40" s="2">
        <v>4.3729500033729503</v>
      </c>
      <c r="L40" s="2">
        <v>4.3729500033729503</v>
      </c>
      <c r="M40" s="2">
        <v>4.1338541683120198</v>
      </c>
      <c r="N40" s="2">
        <v>3.8192499990000002</v>
      </c>
      <c r="O40" s="2">
        <v>3.16483333241667</v>
      </c>
      <c r="P40" s="2">
        <v>2.9792499989999999</v>
      </c>
      <c r="Q40" s="2">
        <v>2.5812833324166702</v>
      </c>
      <c r="R40" s="2">
        <v>2.49964166575</v>
      </c>
      <c r="S40" s="2">
        <v>2.4035249993333299</v>
      </c>
      <c r="T40" s="2">
        <v>1.7880249992499999</v>
      </c>
      <c r="U40" s="2">
        <v>1.6627249990833299</v>
      </c>
      <c r="V40" s="2">
        <v>1.67570833258333</v>
      </c>
      <c r="W40" s="2">
        <v>1.9642416659166699</v>
      </c>
      <c r="X40" s="2">
        <v>2.0302749990833302</v>
      </c>
      <c r="Y40" s="2">
        <v>2.0991416657499999</v>
      </c>
      <c r="Z40" s="2">
        <v>2.34968333283333</v>
      </c>
      <c r="AA40" s="2">
        <v>2.457125</v>
      </c>
      <c r="AB40" s="2">
        <v>1.7989166665</v>
      </c>
      <c r="AC40" s="2">
        <v>1.49119166666667</v>
      </c>
      <c r="AD40" s="2">
        <v>1.4633</v>
      </c>
      <c r="AE40" s="2">
        <v>1.6359250000000001</v>
      </c>
      <c r="AF40" s="2">
        <v>1.3891583333333299</v>
      </c>
      <c r="AG40" s="2">
        <v>1.4339916666666701</v>
      </c>
      <c r="AH40" s="2">
        <v>1.40621833333333</v>
      </c>
      <c r="AI40" s="2">
        <v>1.4776166666666699</v>
      </c>
      <c r="AJ40" s="2">
        <v>1.3676925</v>
      </c>
      <c r="AK40" s="2">
        <v>1.18246916666667</v>
      </c>
      <c r="AL40" s="2">
        <v>1.2360100000000001</v>
      </c>
      <c r="AM40" s="2">
        <v>1.4513125</v>
      </c>
      <c r="AN40" s="2">
        <v>1.44981330833333</v>
      </c>
      <c r="AO40" s="2">
        <v>1.5021549999999999</v>
      </c>
      <c r="AP40" s="2">
        <v>1.6888425</v>
      </c>
      <c r="AQ40" s="2">
        <v>1.6876150000000001</v>
      </c>
      <c r="AR40" s="2">
        <v>1.5586074999999999</v>
      </c>
      <c r="AS40" s="2">
        <v>1.34665083333333</v>
      </c>
      <c r="AT40" s="2">
        <v>1.2434958333333299</v>
      </c>
      <c r="AU40" s="2">
        <v>1.2451766666666699</v>
      </c>
      <c r="AV40" s="2">
        <v>1.2538433333333301</v>
      </c>
      <c r="AW40" s="2">
        <v>1.20036583333333</v>
      </c>
      <c r="AX40" s="2">
        <v>1.0830900000000001</v>
      </c>
      <c r="AY40" s="2">
        <v>1.08814169630268</v>
      </c>
      <c r="AZ40" s="2">
        <v>1.04290564573352</v>
      </c>
      <c r="BA40" s="2">
        <v>0.88804202822328104</v>
      </c>
      <c r="BB40" s="2">
        <v>0.93768448070934896</v>
      </c>
      <c r="BD40" s="2"/>
      <c r="BE40" s="2"/>
      <c r="BI40" t="s">
        <v>234</v>
      </c>
      <c r="BJ40" t="s">
        <v>597</v>
      </c>
    </row>
    <row r="41" spans="1:62">
      <c r="A41" s="2" t="s">
        <v>234</v>
      </c>
      <c r="BD41" s="2"/>
      <c r="BE41" s="2"/>
      <c r="BI41" t="s">
        <v>236</v>
      </c>
      <c r="BJ41">
        <v>495.272877645503</v>
      </c>
    </row>
    <row r="42" spans="1:62">
      <c r="A42" s="2" t="s">
        <v>236</v>
      </c>
      <c r="B42" s="2">
        <v>1.0489693750843499E-3</v>
      </c>
      <c r="C42" s="2">
        <v>1.05013600777515E-3</v>
      </c>
      <c r="D42" s="2">
        <v>1.05763578898984E-3</v>
      </c>
      <c r="E42" s="2">
        <v>1.6217859852693699E-3</v>
      </c>
      <c r="F42" s="2">
        <v>2.3074326347769501E-3</v>
      </c>
      <c r="G42" s="2">
        <v>3.1566578421154401E-3</v>
      </c>
      <c r="H42" s="2">
        <v>3.8511375671629201E-3</v>
      </c>
      <c r="I42" s="2">
        <v>5.0682687003575002E-3</v>
      </c>
      <c r="J42" s="2">
        <v>6.8764659110372899E-3</v>
      </c>
      <c r="K42" s="2">
        <v>8.6175817471208106E-3</v>
      </c>
      <c r="L42" s="2">
        <v>1.12775040919884E-2</v>
      </c>
      <c r="M42" s="2">
        <v>1.22086435743848E-2</v>
      </c>
      <c r="N42" s="2">
        <v>2.0835225059596601E-2</v>
      </c>
      <c r="O42" s="2">
        <v>7.1641908452915307E-2</v>
      </c>
      <c r="P42" s="2">
        <v>0.59282626128923499</v>
      </c>
      <c r="Q42" s="2">
        <v>4.91041666666667</v>
      </c>
      <c r="R42" s="2">
        <v>13.054166666666699</v>
      </c>
      <c r="S42" s="2">
        <v>21.535833333333301</v>
      </c>
      <c r="T42" s="2">
        <v>31.655833333333302</v>
      </c>
      <c r="U42" s="2">
        <v>37.245833333333302</v>
      </c>
      <c r="V42" s="2">
        <v>39</v>
      </c>
      <c r="W42" s="2">
        <v>39</v>
      </c>
      <c r="X42" s="2">
        <v>50.908333333333303</v>
      </c>
      <c r="Y42" s="2">
        <v>78.788333333333298</v>
      </c>
      <c r="Z42" s="2">
        <v>98.477500000000006</v>
      </c>
      <c r="AA42" s="2">
        <v>160.85999999991699</v>
      </c>
      <c r="AB42" s="2">
        <v>192.92999999966699</v>
      </c>
      <c r="AC42" s="2">
        <v>219.40666666666701</v>
      </c>
      <c r="AD42" s="2">
        <v>245.011666666667</v>
      </c>
      <c r="AE42" s="2">
        <v>266.95416666666699</v>
      </c>
      <c r="AF42" s="2">
        <v>304.90333333333302</v>
      </c>
      <c r="AG42" s="2">
        <v>349.21583333333302</v>
      </c>
      <c r="AH42" s="2">
        <v>362.57583333333298</v>
      </c>
      <c r="AI42" s="2">
        <v>404.16583333333301</v>
      </c>
      <c r="AJ42" s="2">
        <v>420.17666666666702</v>
      </c>
      <c r="AK42" s="2">
        <v>396.77333333333303</v>
      </c>
      <c r="AL42" s="2">
        <v>412.26666666666699</v>
      </c>
      <c r="AM42" s="2">
        <v>419.29500000000002</v>
      </c>
      <c r="AN42" s="2">
        <v>460.28750000000002</v>
      </c>
      <c r="AO42" s="2">
        <v>508.77666666666698</v>
      </c>
      <c r="AP42" s="2">
        <v>539.58749999999998</v>
      </c>
      <c r="AQ42" s="2">
        <v>634.93833333333305</v>
      </c>
      <c r="AR42" s="2">
        <v>688.93666666666695</v>
      </c>
      <c r="AS42" s="2">
        <v>691.39750000000004</v>
      </c>
      <c r="AT42" s="2">
        <v>609.52916666666704</v>
      </c>
      <c r="AU42" s="2">
        <v>559.76750000000004</v>
      </c>
      <c r="AV42" s="2">
        <v>530.27499999999998</v>
      </c>
      <c r="AW42" s="2">
        <v>522.46416666666698</v>
      </c>
      <c r="AX42" s="2">
        <v>522.46103583333297</v>
      </c>
      <c r="AY42" s="2">
        <v>560.85989484127003</v>
      </c>
      <c r="AZ42" s="2">
        <v>510.24916666666701</v>
      </c>
      <c r="BA42" s="2">
        <v>483.66750000000002</v>
      </c>
      <c r="BB42" s="2">
        <v>486.47130339105303</v>
      </c>
      <c r="BD42" s="2"/>
      <c r="BE42" s="2"/>
      <c r="BI42" t="s">
        <v>40</v>
      </c>
      <c r="BJ42">
        <v>6.19575834608231</v>
      </c>
    </row>
    <row r="43" spans="1:62">
      <c r="A43" s="2" t="s">
        <v>40</v>
      </c>
      <c r="B43" s="2">
        <v>2.4618094550643601</v>
      </c>
      <c r="C43" s="2">
        <v>2.4618094550643601</v>
      </c>
      <c r="D43" s="2">
        <v>2.4618094550643601</v>
      </c>
      <c r="E43" s="2">
        <v>2.4618094550643601</v>
      </c>
      <c r="F43" s="2">
        <v>2.4618094550643601</v>
      </c>
      <c r="G43" s="2">
        <v>2.4618094550643601</v>
      </c>
      <c r="H43" s="2">
        <v>2.4618094550643601</v>
      </c>
      <c r="I43" s="2">
        <v>2.4618094550643601</v>
      </c>
      <c r="J43" s="2">
        <v>2.4618094550643601</v>
      </c>
      <c r="K43" s="2">
        <v>2.4618094550643601</v>
      </c>
      <c r="L43" s="2">
        <v>2.4618094550643601</v>
      </c>
      <c r="M43" s="2">
        <v>2.4618094550643601</v>
      </c>
      <c r="N43" s="2">
        <v>2.2450669558673702</v>
      </c>
      <c r="O43" s="2">
        <v>1.9894159741355499</v>
      </c>
      <c r="P43" s="2">
        <v>1.961199999</v>
      </c>
      <c r="Q43" s="2">
        <v>1.859799999</v>
      </c>
      <c r="R43" s="2">
        <v>1.9413999989999999</v>
      </c>
      <c r="S43" s="2">
        <v>1.8578238020097499</v>
      </c>
      <c r="T43" s="2">
        <v>1.6835999989999999</v>
      </c>
      <c r="U43" s="2">
        <v>1.5549999990000001</v>
      </c>
      <c r="V43" s="2">
        <v>1.4983999990000001</v>
      </c>
      <c r="W43" s="2">
        <v>1.7045333325000001</v>
      </c>
      <c r="X43" s="2">
        <v>1.8925416658333301</v>
      </c>
      <c r="Y43" s="2">
        <v>1.97567499916667</v>
      </c>
      <c r="Z43" s="2">
        <v>2.3200416662499999</v>
      </c>
      <c r="AA43" s="2">
        <v>2.93665833325</v>
      </c>
      <c r="AB43" s="2">
        <v>3.4527916665833298</v>
      </c>
      <c r="AC43" s="2">
        <v>3.7221000000000002</v>
      </c>
      <c r="AD43" s="2">
        <v>3.7221000000000002</v>
      </c>
      <c r="AE43" s="2">
        <v>3.7651083333333299</v>
      </c>
      <c r="AF43" s="2">
        <v>4.78320833333333</v>
      </c>
      <c r="AG43" s="2">
        <v>5.3233916666666703</v>
      </c>
      <c r="AH43" s="2">
        <v>5.5145916666666697</v>
      </c>
      <c r="AI43" s="2">
        <v>5.7619583333333297</v>
      </c>
      <c r="AJ43" s="2">
        <v>8.6187426666666695</v>
      </c>
      <c r="AK43" s="2">
        <v>8.3514166666666707</v>
      </c>
      <c r="AL43" s="2">
        <v>8.3141750000000005</v>
      </c>
      <c r="AM43" s="2">
        <v>8.2898166666666704</v>
      </c>
      <c r="AN43" s="2">
        <v>8.2789583333333301</v>
      </c>
      <c r="AO43" s="2">
        <v>8.2782499999999999</v>
      </c>
      <c r="AP43" s="2">
        <v>8.2785041666666697</v>
      </c>
      <c r="AQ43" s="2">
        <v>8.2770683333333306</v>
      </c>
      <c r="AR43" s="2">
        <v>8.2769575</v>
      </c>
      <c r="AS43" s="2">
        <v>8.2770366666666693</v>
      </c>
      <c r="AT43" s="2">
        <v>8.2768008333333292</v>
      </c>
      <c r="AU43" s="2">
        <v>8.1943166666666691</v>
      </c>
      <c r="AV43" s="2">
        <v>7.9734383333333296</v>
      </c>
      <c r="AW43" s="2">
        <v>7.6075324999999996</v>
      </c>
      <c r="AX43" s="2">
        <v>6.9486549999999996</v>
      </c>
      <c r="AY43" s="2">
        <v>6.8314160517666602</v>
      </c>
      <c r="AZ43" s="2">
        <v>6.7702690287094001</v>
      </c>
      <c r="BA43" s="2">
        <v>6.4614613265500704</v>
      </c>
      <c r="BB43" s="2">
        <v>6.3123328268318604</v>
      </c>
      <c r="BD43" s="2"/>
      <c r="BE43" s="2"/>
      <c r="BI43" t="s">
        <v>239</v>
      </c>
      <c r="BJ43">
        <v>1868.7853270907999</v>
      </c>
    </row>
    <row r="44" spans="1:62">
      <c r="A44" s="2" t="s">
        <v>248</v>
      </c>
      <c r="B44" s="2">
        <v>245.19510139835899</v>
      </c>
      <c r="C44" s="2">
        <v>245.26010162116</v>
      </c>
      <c r="D44" s="2">
        <v>245.013850686544</v>
      </c>
      <c r="E44" s="2">
        <v>245.01635069607499</v>
      </c>
      <c r="F44" s="2">
        <v>245.027184079042</v>
      </c>
      <c r="G44" s="2">
        <v>245.06093420770799</v>
      </c>
      <c r="H44" s="2">
        <v>245.67843655764401</v>
      </c>
      <c r="I44" s="2">
        <v>246.00093779128099</v>
      </c>
      <c r="J44" s="2">
        <v>247.56469375695099</v>
      </c>
      <c r="K44" s="2">
        <v>259.960574351236</v>
      </c>
      <c r="L44" s="2">
        <v>276.403137026845</v>
      </c>
      <c r="M44" s="2">
        <v>275.35645668533198</v>
      </c>
      <c r="N44" s="2">
        <v>252.02762746264901</v>
      </c>
      <c r="O44" s="2">
        <v>222.88918305322699</v>
      </c>
      <c r="P44" s="2">
        <v>240.70466763782301</v>
      </c>
      <c r="Q44" s="2">
        <v>214.31290034121901</v>
      </c>
      <c r="R44" s="2">
        <v>238.95049426705901</v>
      </c>
      <c r="S44" s="2">
        <v>245.67968656657601</v>
      </c>
      <c r="T44" s="2">
        <v>225.65586023395699</v>
      </c>
      <c r="U44" s="2">
        <v>212.721644262377</v>
      </c>
      <c r="V44" s="2">
        <v>211.27955541470499</v>
      </c>
      <c r="W44" s="2">
        <v>271.73145255032699</v>
      </c>
      <c r="X44" s="2">
        <v>328.60625269898998</v>
      </c>
      <c r="Y44" s="2">
        <v>381.06603602462798</v>
      </c>
      <c r="Z44" s="2">
        <v>436.95666578800802</v>
      </c>
      <c r="AA44" s="2">
        <v>449.26296271160697</v>
      </c>
      <c r="AB44" s="2">
        <v>346.305903554493</v>
      </c>
      <c r="AC44" s="2">
        <v>300.53656240147802</v>
      </c>
      <c r="AD44" s="2">
        <v>297.84821881937802</v>
      </c>
      <c r="AE44" s="2">
        <v>319.008299487903</v>
      </c>
      <c r="AF44" s="2">
        <v>272.264787954393</v>
      </c>
      <c r="AG44" s="2">
        <v>282.10690880881998</v>
      </c>
      <c r="AH44" s="2">
        <v>264.69180075057898</v>
      </c>
      <c r="AI44" s="2">
        <v>283.16257950001801</v>
      </c>
      <c r="AJ44" s="2">
        <v>555.20469565569704</v>
      </c>
      <c r="AK44" s="2">
        <v>499.14842590131002</v>
      </c>
      <c r="AL44" s="2">
        <v>511.55243027251601</v>
      </c>
      <c r="AM44" s="2">
        <v>583.66937235339606</v>
      </c>
      <c r="AN44" s="2">
        <v>589.951774567332</v>
      </c>
      <c r="AO44" s="2">
        <v>615.69913197380595</v>
      </c>
      <c r="AP44" s="2">
        <v>711.97627443083297</v>
      </c>
      <c r="AQ44" s="2">
        <v>733.03850707000004</v>
      </c>
      <c r="AR44" s="2">
        <v>696.98820361166702</v>
      </c>
      <c r="AS44" s="2">
        <v>581.20031386416701</v>
      </c>
      <c r="AT44" s="2">
        <v>528.28480930499995</v>
      </c>
      <c r="AU44" s="2">
        <v>527.46814284000004</v>
      </c>
      <c r="AV44" s="2">
        <v>522.89010961083295</v>
      </c>
      <c r="AW44" s="2">
        <v>479.26678258750002</v>
      </c>
      <c r="AX44" s="2">
        <v>447.80525556077299</v>
      </c>
      <c r="AY44" s="2">
        <v>472.18629075489298</v>
      </c>
      <c r="AZ44" s="2">
        <v>495.277021572396</v>
      </c>
      <c r="BA44" s="2">
        <v>471.86611409170001</v>
      </c>
      <c r="BB44" s="2">
        <v>510.52713590196998</v>
      </c>
      <c r="BD44" s="2"/>
      <c r="BE44" s="2"/>
      <c r="BI44" t="s">
        <v>241</v>
      </c>
      <c r="BJ44">
        <v>370.53021637503798</v>
      </c>
    </row>
    <row r="45" spans="1:62">
      <c r="A45" s="2" t="s">
        <v>579</v>
      </c>
      <c r="BD45" s="2"/>
      <c r="BE45" s="2"/>
      <c r="BI45" t="s">
        <v>243</v>
      </c>
      <c r="BJ45">
        <v>919.79277402154798</v>
      </c>
    </row>
    <row r="46" spans="1:62">
      <c r="A46" s="2" t="s">
        <v>580</v>
      </c>
      <c r="BD46" s="2"/>
      <c r="BE46" s="2"/>
      <c r="BI46" t="s">
        <v>244</v>
      </c>
      <c r="BJ46">
        <v>494.04003744699003</v>
      </c>
    </row>
    <row r="47" spans="1:62">
      <c r="A47" s="2" t="s">
        <v>223</v>
      </c>
      <c r="B47" s="2">
        <v>245.19510139835899</v>
      </c>
      <c r="C47" s="2">
        <v>245.26010162116</v>
      </c>
      <c r="D47" s="2">
        <v>245.013850686544</v>
      </c>
      <c r="E47" s="2">
        <v>245.01635069607499</v>
      </c>
      <c r="F47" s="2">
        <v>245.027184079042</v>
      </c>
      <c r="G47" s="2">
        <v>245.06093420770799</v>
      </c>
      <c r="H47" s="2">
        <v>245.67843655764401</v>
      </c>
      <c r="I47" s="2">
        <v>246.00093779128099</v>
      </c>
      <c r="J47" s="2">
        <v>247.56469375695099</v>
      </c>
      <c r="K47" s="2">
        <v>259.960574351236</v>
      </c>
      <c r="L47" s="2">
        <v>276.403137026845</v>
      </c>
      <c r="M47" s="2">
        <v>275.35645668533198</v>
      </c>
      <c r="N47" s="2">
        <v>252.02762746264901</v>
      </c>
      <c r="O47" s="2">
        <v>222.88918305322699</v>
      </c>
      <c r="P47" s="2">
        <v>240.70466763782301</v>
      </c>
      <c r="Q47" s="2">
        <v>214.31290034121901</v>
      </c>
      <c r="R47" s="2">
        <v>238.95049426705901</v>
      </c>
      <c r="S47" s="2">
        <v>245.67968656657601</v>
      </c>
      <c r="T47" s="2">
        <v>225.65586023395699</v>
      </c>
      <c r="U47" s="2">
        <v>212.721644262377</v>
      </c>
      <c r="V47" s="2">
        <v>211.27955541470499</v>
      </c>
      <c r="W47" s="2">
        <v>271.73145255032699</v>
      </c>
      <c r="X47" s="2">
        <v>328.60625269898998</v>
      </c>
      <c r="Y47" s="2">
        <v>381.06603602462798</v>
      </c>
      <c r="Z47" s="2">
        <v>436.95666578800802</v>
      </c>
      <c r="AA47" s="2">
        <v>449.26296271160697</v>
      </c>
      <c r="AB47" s="2">
        <v>346.305903554493</v>
      </c>
      <c r="AC47" s="2">
        <v>300.53656240147802</v>
      </c>
      <c r="AD47" s="2">
        <v>297.84821881937802</v>
      </c>
      <c r="AE47" s="2">
        <v>319.008299487903</v>
      </c>
      <c r="AF47" s="2">
        <v>272.264787954393</v>
      </c>
      <c r="AG47" s="2">
        <v>282.10690880881998</v>
      </c>
      <c r="AH47" s="2">
        <v>264.69180075057898</v>
      </c>
      <c r="AI47" s="2">
        <v>283.16257950001801</v>
      </c>
      <c r="AJ47" s="2">
        <v>555.20469565569704</v>
      </c>
      <c r="AK47" s="2">
        <v>499.14842590131002</v>
      </c>
      <c r="AL47" s="2">
        <v>511.55243027251601</v>
      </c>
      <c r="AM47" s="2">
        <v>583.66937235339606</v>
      </c>
      <c r="AN47" s="2">
        <v>589.951774567332</v>
      </c>
      <c r="AO47" s="2">
        <v>615.69913197380595</v>
      </c>
      <c r="AP47" s="2">
        <v>711.97627443083297</v>
      </c>
      <c r="AQ47" s="2">
        <v>733.03850707000004</v>
      </c>
      <c r="AR47" s="2">
        <v>696.98820361166702</v>
      </c>
      <c r="AS47" s="2">
        <v>581.20031386416701</v>
      </c>
      <c r="AT47" s="2">
        <v>528.28480930499995</v>
      </c>
      <c r="AU47" s="2">
        <v>527.46814284000004</v>
      </c>
      <c r="AV47" s="2">
        <v>522.89010961083295</v>
      </c>
      <c r="AW47" s="2">
        <v>479.26678258750002</v>
      </c>
      <c r="AX47" s="2">
        <v>447.80525556077299</v>
      </c>
      <c r="AY47" s="2">
        <v>472.18629075489298</v>
      </c>
      <c r="AZ47" s="2">
        <v>495.277021572396</v>
      </c>
      <c r="BA47" s="2">
        <v>471.86611409170001</v>
      </c>
      <c r="BB47" s="2">
        <v>510.52713590196998</v>
      </c>
      <c r="BD47" s="2"/>
      <c r="BE47" s="2"/>
      <c r="BI47" t="s">
        <v>246</v>
      </c>
      <c r="BJ47">
        <v>499.76683256528401</v>
      </c>
    </row>
    <row r="48" spans="1:62">
      <c r="A48" s="2" t="s">
        <v>244</v>
      </c>
      <c r="B48" s="2">
        <v>245.19510139835899</v>
      </c>
      <c r="C48" s="2">
        <v>245.26010162116</v>
      </c>
      <c r="D48" s="2">
        <v>245.013850686544</v>
      </c>
      <c r="E48" s="2">
        <v>245.01635069607499</v>
      </c>
      <c r="F48" s="2">
        <v>245.027184079042</v>
      </c>
      <c r="G48" s="2">
        <v>245.06093420770799</v>
      </c>
      <c r="H48" s="2">
        <v>245.67843655764401</v>
      </c>
      <c r="I48" s="2">
        <v>246.00093779128099</v>
      </c>
      <c r="J48" s="2">
        <v>247.56469375695099</v>
      </c>
      <c r="K48" s="2">
        <v>259.960574351236</v>
      </c>
      <c r="L48" s="2">
        <v>276.403137026845</v>
      </c>
      <c r="M48" s="2">
        <v>275.35645668533198</v>
      </c>
      <c r="N48" s="2">
        <v>252.02762746264901</v>
      </c>
      <c r="O48" s="2">
        <v>222.88918305322699</v>
      </c>
      <c r="P48" s="2">
        <v>240.70466763782301</v>
      </c>
      <c r="Q48" s="2">
        <v>214.31290034121901</v>
      </c>
      <c r="R48" s="2">
        <v>238.95049426705901</v>
      </c>
      <c r="S48" s="2">
        <v>245.67968656657601</v>
      </c>
      <c r="T48" s="2">
        <v>225.65586023395699</v>
      </c>
      <c r="U48" s="2">
        <v>212.721644262377</v>
      </c>
      <c r="V48" s="2">
        <v>211.27955541470499</v>
      </c>
      <c r="W48" s="2">
        <v>271.73145255032699</v>
      </c>
      <c r="X48" s="2">
        <v>328.60625269898998</v>
      </c>
      <c r="Y48" s="2">
        <v>381.06603602462798</v>
      </c>
      <c r="Z48" s="2">
        <v>436.95666578800802</v>
      </c>
      <c r="AA48" s="2">
        <v>449.26296271160697</v>
      </c>
      <c r="AB48" s="2">
        <v>346.305903554493</v>
      </c>
      <c r="AC48" s="2">
        <v>300.53656240147802</v>
      </c>
      <c r="AD48" s="2">
        <v>297.84821881937802</v>
      </c>
      <c r="AE48" s="2">
        <v>319.008299487903</v>
      </c>
      <c r="AF48" s="2">
        <v>272.264787954393</v>
      </c>
      <c r="AG48" s="2">
        <v>282.10690880881998</v>
      </c>
      <c r="AH48" s="2">
        <v>264.69180075057898</v>
      </c>
      <c r="AI48" s="2">
        <v>283.16257950001801</v>
      </c>
      <c r="AJ48" s="2">
        <v>555.20469565569704</v>
      </c>
      <c r="AK48" s="2">
        <v>499.14842590131002</v>
      </c>
      <c r="AL48" s="2">
        <v>511.55243027251601</v>
      </c>
      <c r="AM48" s="2">
        <v>583.66937235339606</v>
      </c>
      <c r="AN48" s="2">
        <v>589.951774567332</v>
      </c>
      <c r="AO48" s="2">
        <v>615.69913197380595</v>
      </c>
      <c r="AP48" s="2">
        <v>711.97627443083297</v>
      </c>
      <c r="AQ48" s="2">
        <v>733.03850707000004</v>
      </c>
      <c r="AR48" s="2">
        <v>696.98820361166702</v>
      </c>
      <c r="AS48" s="2">
        <v>581.20031386416701</v>
      </c>
      <c r="AT48" s="2">
        <v>528.28480930499995</v>
      </c>
      <c r="AU48" s="2">
        <v>527.46814284000004</v>
      </c>
      <c r="AV48" s="2">
        <v>522.89010961083295</v>
      </c>
      <c r="AW48" s="2">
        <v>479.26678258750002</v>
      </c>
      <c r="AX48" s="2">
        <v>447.80525556077299</v>
      </c>
      <c r="AY48" s="2">
        <v>472.18629075489298</v>
      </c>
      <c r="AZ48" s="2">
        <v>495.277021572396</v>
      </c>
      <c r="BA48" s="2">
        <v>471.86611409170001</v>
      </c>
      <c r="BB48" s="2">
        <v>510.52713590196998</v>
      </c>
      <c r="BD48" s="2"/>
      <c r="BE48" s="2"/>
      <c r="BI48" t="s">
        <v>248</v>
      </c>
      <c r="BJ48">
        <v>494.04003744699003</v>
      </c>
    </row>
    <row r="49" spans="1:62">
      <c r="A49" s="2" t="s">
        <v>239</v>
      </c>
      <c r="B49" s="2">
        <v>6.6349999989999997</v>
      </c>
      <c r="C49" s="2">
        <v>6.6999999990000001</v>
      </c>
      <c r="D49" s="2">
        <v>6.9012083325000004</v>
      </c>
      <c r="E49" s="2">
        <v>9</v>
      </c>
      <c r="F49" s="2">
        <v>9</v>
      </c>
      <c r="G49" s="2">
        <v>10.474999999916699</v>
      </c>
      <c r="H49" s="2">
        <v>13.5</v>
      </c>
      <c r="I49" s="2">
        <v>14.5063916664167</v>
      </c>
      <c r="J49" s="2">
        <v>16.290666665833299</v>
      </c>
      <c r="K49" s="2">
        <v>17.320141665833301</v>
      </c>
      <c r="L49" s="2">
        <v>18.443099999083302</v>
      </c>
      <c r="M49" s="2">
        <v>19.931933332583299</v>
      </c>
      <c r="N49" s="2">
        <v>21.865641665666701</v>
      </c>
      <c r="O49" s="2">
        <v>23.636983332333301</v>
      </c>
      <c r="P49" s="2">
        <v>26.064124999000001</v>
      </c>
      <c r="Q49" s="2">
        <v>30.928941665666699</v>
      </c>
      <c r="R49" s="2">
        <v>34.693924998999996</v>
      </c>
      <c r="S49" s="2">
        <v>36.7748666656667</v>
      </c>
      <c r="T49" s="2">
        <v>39.0946416656667</v>
      </c>
      <c r="U49" s="2">
        <v>42.549774999</v>
      </c>
      <c r="V49" s="2">
        <v>47.280308332416702</v>
      </c>
      <c r="W49" s="2">
        <v>54.490549999000002</v>
      </c>
      <c r="X49" s="2">
        <v>64.084716665749994</v>
      </c>
      <c r="Y49" s="2">
        <v>78.854299999583304</v>
      </c>
      <c r="Z49" s="2">
        <v>100.81724166625</v>
      </c>
      <c r="AA49" s="2">
        <v>142.31166666641701</v>
      </c>
      <c r="AB49" s="2">
        <v>194.261416666667</v>
      </c>
      <c r="AC49" s="2">
        <v>242.60749999999999</v>
      </c>
      <c r="AD49" s="2">
        <v>299.17383333333299</v>
      </c>
      <c r="AE49" s="2">
        <v>382.56808333333299</v>
      </c>
      <c r="AF49" s="2">
        <v>502.25925000000001</v>
      </c>
      <c r="AG49" s="2">
        <v>633.045166666667</v>
      </c>
      <c r="AH49" s="2">
        <v>759.28200000000004</v>
      </c>
      <c r="AI49" s="2">
        <v>863.06468333333305</v>
      </c>
      <c r="AJ49" s="2">
        <v>844.83588999999995</v>
      </c>
      <c r="AK49" s="2">
        <v>912.826415</v>
      </c>
      <c r="AL49" s="2">
        <v>1036.6864166666701</v>
      </c>
      <c r="AM49" s="2">
        <v>1140.9629416666701</v>
      </c>
      <c r="AN49" s="2">
        <v>1426.0374583333301</v>
      </c>
      <c r="AO49" s="2">
        <v>1756.23084833333</v>
      </c>
      <c r="AP49" s="2">
        <v>2087.9038416666699</v>
      </c>
      <c r="AQ49" s="2">
        <v>2299.63315583333</v>
      </c>
      <c r="AR49" s="2">
        <v>2504.2413308333298</v>
      </c>
      <c r="AS49" s="2">
        <v>2877.6524583333298</v>
      </c>
      <c r="AT49" s="2">
        <v>2628.6129025</v>
      </c>
      <c r="AU49" s="2">
        <v>2320.8341766666699</v>
      </c>
      <c r="AV49" s="2">
        <v>2361.1394074999998</v>
      </c>
      <c r="AW49" s="2">
        <v>2078.29183666667</v>
      </c>
      <c r="AX49" s="2">
        <v>1967.7113091666699</v>
      </c>
      <c r="AY49" s="2">
        <v>2158.25590299025</v>
      </c>
      <c r="AZ49" s="2">
        <v>1898.56963600842</v>
      </c>
      <c r="BA49" s="2">
        <v>1848.1394699518301</v>
      </c>
      <c r="BB49" s="2">
        <v>1796.8959123110001</v>
      </c>
      <c r="BD49" s="2"/>
      <c r="BE49" s="2"/>
      <c r="BI49" t="s">
        <v>250</v>
      </c>
      <c r="BJ49">
        <v>5.70488016666667</v>
      </c>
    </row>
    <row r="50" spans="1:62">
      <c r="A50" s="2" t="s">
        <v>241</v>
      </c>
      <c r="B50" s="2">
        <v>245.193023629328</v>
      </c>
      <c r="C50" s="2">
        <v>245.25802330132001</v>
      </c>
      <c r="D50" s="2">
        <v>245.011774453421</v>
      </c>
      <c r="E50" s="2">
        <v>245.01427444176699</v>
      </c>
      <c r="F50" s="2">
        <v>245.02510773293201</v>
      </c>
      <c r="G50" s="2">
        <v>245.058857575601</v>
      </c>
      <c r="H50" s="2">
        <v>245.67635469285801</v>
      </c>
      <c r="I50" s="2">
        <v>245.99885319363801</v>
      </c>
      <c r="J50" s="2">
        <v>247.56259590813099</v>
      </c>
      <c r="K50" s="2">
        <v>259.95837146044499</v>
      </c>
      <c r="L50" s="2">
        <v>276.40079480273403</v>
      </c>
      <c r="M50" s="2">
        <v>275.35431255095898</v>
      </c>
      <c r="N50" s="2">
        <v>252.025491795188</v>
      </c>
      <c r="O50" s="2">
        <v>222.887294303251</v>
      </c>
      <c r="P50" s="2">
        <v>240.702627920466</v>
      </c>
      <c r="Q50" s="2">
        <v>214.31108426616299</v>
      </c>
      <c r="R50" s="2">
        <v>238.94846941446499</v>
      </c>
      <c r="S50" s="2">
        <v>245.67760469119699</v>
      </c>
      <c r="T50" s="2">
        <v>225.653948039319</v>
      </c>
      <c r="U50" s="2">
        <v>212.719841671533</v>
      </c>
      <c r="V50" s="2">
        <v>211.27776504403801</v>
      </c>
      <c r="W50" s="2">
        <v>271.72914991379798</v>
      </c>
      <c r="X50" s="2">
        <v>328.60346810871198</v>
      </c>
      <c r="Y50" s="2">
        <v>381.06280689319698</v>
      </c>
      <c r="Z50" s="2">
        <v>436.95296304263002</v>
      </c>
      <c r="AA50" s="2">
        <v>449.25915568338502</v>
      </c>
      <c r="AB50" s="2">
        <v>346.30296897840299</v>
      </c>
      <c r="AC50" s="2">
        <v>300.53401567212302</v>
      </c>
      <c r="AD50" s="2">
        <v>297.84569487089101</v>
      </c>
      <c r="AE50" s="2">
        <v>319.00559623012299</v>
      </c>
      <c r="AF50" s="2">
        <v>272.26248079841201</v>
      </c>
      <c r="AG50" s="2">
        <v>282.10451825127899</v>
      </c>
      <c r="AH50" s="2">
        <v>264.68955776765102</v>
      </c>
      <c r="AI50" s="2">
        <v>283.160179996784</v>
      </c>
      <c r="AJ50" s="2">
        <v>416.39882095182401</v>
      </c>
      <c r="AK50" s="2">
        <v>374.35709325152499</v>
      </c>
      <c r="AL50" s="2">
        <v>383.65999150808801</v>
      </c>
      <c r="AM50" s="2">
        <v>437.747087471253</v>
      </c>
      <c r="AN50" s="2">
        <v>442.45883594005699</v>
      </c>
      <c r="AO50" s="2">
        <v>461.77458363717301</v>
      </c>
      <c r="AP50" s="2">
        <v>533.982477173333</v>
      </c>
      <c r="AQ50" s="2">
        <v>549.77915968000002</v>
      </c>
      <c r="AR50" s="2">
        <v>522.74141834666705</v>
      </c>
      <c r="AS50" s="2">
        <v>435.90045690666699</v>
      </c>
      <c r="AT50" s="2">
        <v>396.21380832</v>
      </c>
      <c r="AU50" s="2">
        <v>395.60130815999997</v>
      </c>
      <c r="AV50" s="2">
        <v>392.167781493333</v>
      </c>
      <c r="AW50" s="2">
        <v>359.45026960000001</v>
      </c>
      <c r="AX50" s="2">
        <v>335.85411233925799</v>
      </c>
      <c r="AY50" s="2">
        <v>354.139898027009</v>
      </c>
      <c r="AZ50" s="2">
        <v>371.45795494053499</v>
      </c>
      <c r="BA50" s="2">
        <v>353.89976540758801</v>
      </c>
      <c r="BB50" s="2">
        <v>382.89554649987798</v>
      </c>
      <c r="BD50" s="2"/>
      <c r="BE50" s="2"/>
      <c r="BI50" t="s">
        <v>252</v>
      </c>
      <c r="BJ50" t="s">
        <v>597</v>
      </c>
    </row>
    <row r="51" spans="1:62">
      <c r="A51" s="2" t="s">
        <v>576</v>
      </c>
      <c r="B51" s="2">
        <v>28.750000028750001</v>
      </c>
      <c r="C51" s="2">
        <v>28.750000028750001</v>
      </c>
      <c r="D51" s="2">
        <v>28.750000028750001</v>
      </c>
      <c r="E51" s="2">
        <v>28.750000028750001</v>
      </c>
      <c r="F51" s="2">
        <v>28.750000028750001</v>
      </c>
      <c r="G51" s="2">
        <v>28.750000028750001</v>
      </c>
      <c r="H51" s="2">
        <v>28.750000028750001</v>
      </c>
      <c r="I51" s="2">
        <v>28.750000028750001</v>
      </c>
      <c r="J51" s="2">
        <v>28.750000028750001</v>
      </c>
      <c r="K51" s="2">
        <v>28.750000028750001</v>
      </c>
      <c r="L51" s="2">
        <v>28.750000028750001</v>
      </c>
      <c r="M51" s="2">
        <v>28.360170287822701</v>
      </c>
      <c r="N51" s="2">
        <v>27.053416666666699</v>
      </c>
      <c r="O51" s="2">
        <v>24.515166666583301</v>
      </c>
      <c r="P51" s="2">
        <v>25.408166666583298</v>
      </c>
      <c r="Q51" s="2">
        <v>25.5432499999167</v>
      </c>
      <c r="R51" s="2">
        <v>30.2290833333333</v>
      </c>
      <c r="S51" s="2">
        <v>34.046491665833301</v>
      </c>
      <c r="T51" s="2">
        <v>35.500749999</v>
      </c>
      <c r="U51" s="2">
        <v>37.432999999000003</v>
      </c>
      <c r="V51" s="2">
        <v>40.1749166656667</v>
      </c>
      <c r="W51" s="2">
        <v>48.694666665666702</v>
      </c>
      <c r="X51" s="2">
        <v>58.293333332416701</v>
      </c>
      <c r="Y51" s="2">
        <v>71.685833332499996</v>
      </c>
      <c r="Z51" s="2">
        <v>84.877916666166698</v>
      </c>
      <c r="AA51" s="2">
        <v>91.631666666333302</v>
      </c>
      <c r="AB51" s="2">
        <v>80.144916666666703</v>
      </c>
      <c r="AC51" s="2">
        <v>72.465833333333293</v>
      </c>
      <c r="AD51" s="2">
        <v>72.067499999999995</v>
      </c>
      <c r="AE51" s="2">
        <v>77.978083333333302</v>
      </c>
      <c r="AF51" s="2">
        <v>70.031333333333293</v>
      </c>
      <c r="AG51" s="2">
        <v>71.408333333333303</v>
      </c>
      <c r="AH51" s="2">
        <v>68.017583333333306</v>
      </c>
      <c r="AI51" s="2">
        <v>80.426597362500004</v>
      </c>
      <c r="AJ51" s="2">
        <v>81.890833333333305</v>
      </c>
      <c r="AK51" s="2">
        <v>76.853333333333296</v>
      </c>
      <c r="AL51" s="2">
        <v>82.591466666666705</v>
      </c>
      <c r="AM51" s="2">
        <v>93.176666666666705</v>
      </c>
      <c r="AN51" s="2">
        <v>98.157499999999999</v>
      </c>
      <c r="AO51" s="2">
        <v>103.502429706142</v>
      </c>
      <c r="AP51" s="2">
        <v>119.687149891667</v>
      </c>
      <c r="AQ51" s="2">
        <v>123.22782770000001</v>
      </c>
      <c r="AR51" s="2">
        <v>117.167572283333</v>
      </c>
      <c r="AS51" s="2">
        <v>97.702987558333305</v>
      </c>
      <c r="AT51" s="2">
        <v>88.807598549999994</v>
      </c>
      <c r="AU51" s="2">
        <v>88.6703124</v>
      </c>
      <c r="AV51" s="2">
        <v>87.900719691666694</v>
      </c>
      <c r="AW51" s="2">
        <v>80.567397124999999</v>
      </c>
      <c r="AX51" s="2">
        <v>75.278540408420795</v>
      </c>
      <c r="AY51" s="2">
        <v>79.377127283559702</v>
      </c>
      <c r="AZ51" s="2">
        <v>83.258806855919104</v>
      </c>
      <c r="BA51" s="2">
        <v>79.323303815481395</v>
      </c>
      <c r="BB51" s="2">
        <v>85.822435427795199</v>
      </c>
      <c r="BD51" s="2"/>
      <c r="BE51" s="2"/>
      <c r="BI51" t="s">
        <v>254</v>
      </c>
      <c r="BJ51" t="s">
        <v>597</v>
      </c>
    </row>
    <row r="52" spans="1:62">
      <c r="A52" s="2" t="s">
        <v>246</v>
      </c>
      <c r="B52" s="2">
        <v>5.6150000046150002</v>
      </c>
      <c r="C52" s="2">
        <v>5.9516666716183302</v>
      </c>
      <c r="D52" s="2">
        <v>6.625000005625</v>
      </c>
      <c r="E52" s="2">
        <v>6.625000005625</v>
      </c>
      <c r="F52" s="2">
        <v>6.625000005625</v>
      </c>
      <c r="G52" s="2">
        <v>6.625000005625</v>
      </c>
      <c r="H52" s="2">
        <v>6.625000005625</v>
      </c>
      <c r="I52" s="2">
        <v>6.625000005625</v>
      </c>
      <c r="J52" s="2">
        <v>6.625000005625</v>
      </c>
      <c r="K52" s="2">
        <v>6.625000005625</v>
      </c>
      <c r="L52" s="2">
        <v>6.625000005625</v>
      </c>
      <c r="M52" s="2">
        <v>6.6258333384062498</v>
      </c>
      <c r="N52" s="2">
        <v>6.6349999989999997</v>
      </c>
      <c r="O52" s="2">
        <v>6.6467583323333299</v>
      </c>
      <c r="P52" s="2">
        <v>7.9299973062735001</v>
      </c>
      <c r="Q52" s="2">
        <v>8.5699999990000002</v>
      </c>
      <c r="R52" s="2">
        <v>8.5699999990000002</v>
      </c>
      <c r="S52" s="2">
        <v>8.5699999990000002</v>
      </c>
      <c r="T52" s="2">
        <v>8.5699999990000002</v>
      </c>
      <c r="U52" s="2">
        <v>8.5699999990000002</v>
      </c>
      <c r="V52" s="2">
        <v>8.5699999990833309</v>
      </c>
      <c r="W52" s="2">
        <v>21.7633333325</v>
      </c>
      <c r="X52" s="2">
        <v>37.406666665750002</v>
      </c>
      <c r="Y52" s="2">
        <v>41.094166665666698</v>
      </c>
      <c r="Z52" s="2">
        <v>44.532683333000001</v>
      </c>
      <c r="AA52" s="2">
        <v>50.45335</v>
      </c>
      <c r="AB52" s="2">
        <v>55.985891666666703</v>
      </c>
      <c r="AC52" s="2">
        <v>62.776200000000003</v>
      </c>
      <c r="AD52" s="2">
        <v>75.804733333333303</v>
      </c>
      <c r="AE52" s="2">
        <v>81.504208333333295</v>
      </c>
      <c r="AF52" s="2">
        <v>91.579291666666705</v>
      </c>
      <c r="AG52" s="2">
        <v>122.432416666667</v>
      </c>
      <c r="AH52" s="2">
        <v>134.506333333333</v>
      </c>
      <c r="AI52" s="2">
        <v>142.17166666666699</v>
      </c>
      <c r="AJ52" s="2">
        <v>157.066666666667</v>
      </c>
      <c r="AK52" s="2">
        <v>179.729166666667</v>
      </c>
      <c r="AL52" s="2">
        <v>207.68916666666701</v>
      </c>
      <c r="AM52" s="2">
        <v>232.5975</v>
      </c>
      <c r="AN52" s="2">
        <v>257.22916666666703</v>
      </c>
      <c r="AO52" s="2">
        <v>285.68469483333303</v>
      </c>
      <c r="AP52" s="2">
        <v>308.18666666666701</v>
      </c>
      <c r="AQ52" s="2">
        <v>328.870833333333</v>
      </c>
      <c r="AR52" s="2">
        <v>359.81752688172003</v>
      </c>
      <c r="AS52" s="2">
        <v>398.662222222222</v>
      </c>
      <c r="AT52" s="2">
        <v>437.935</v>
      </c>
      <c r="AU52" s="2">
        <v>477.786741487455</v>
      </c>
      <c r="AV52" s="2">
        <v>511.30181794034797</v>
      </c>
      <c r="AW52" s="2">
        <v>516.61739023297503</v>
      </c>
      <c r="AX52" s="2">
        <v>526.23551344086002</v>
      </c>
      <c r="AY52" s="2">
        <v>573.287956733231</v>
      </c>
      <c r="AZ52" s="2">
        <v>525.829200716846</v>
      </c>
      <c r="BA52" s="2">
        <v>505.664239919355</v>
      </c>
      <c r="BB52" s="2">
        <v>502.90146198156702</v>
      </c>
      <c r="BD52" s="2"/>
      <c r="BE52" s="2"/>
      <c r="BI52" t="s">
        <v>256</v>
      </c>
      <c r="BJ52" t="s">
        <v>597</v>
      </c>
    </row>
    <row r="53" spans="1:62">
      <c r="A53" s="2" t="s">
        <v>581</v>
      </c>
      <c r="BD53" s="2"/>
      <c r="BE53" s="2"/>
      <c r="BI53" t="s">
        <v>258</v>
      </c>
      <c r="BJ53">
        <v>19.5705833333333</v>
      </c>
    </row>
    <row r="54" spans="1:62">
      <c r="A54" s="2" t="s">
        <v>104</v>
      </c>
      <c r="BD54" s="2"/>
      <c r="BE54" s="2"/>
      <c r="BI54" t="s">
        <v>260</v>
      </c>
      <c r="BJ54">
        <v>5.6163116861762203</v>
      </c>
    </row>
    <row r="55" spans="1:62">
      <c r="A55" s="2" t="s">
        <v>252</v>
      </c>
      <c r="BD55" s="2"/>
      <c r="BE55" s="2"/>
      <c r="BI55" t="s">
        <v>262</v>
      </c>
      <c r="BJ55">
        <v>177.721</v>
      </c>
    </row>
    <row r="56" spans="1:62">
      <c r="A56" s="2" t="s">
        <v>254</v>
      </c>
      <c r="BD56" s="2"/>
      <c r="BE56" s="2"/>
      <c r="BI56" t="s">
        <v>264</v>
      </c>
      <c r="BJ56">
        <v>2.7</v>
      </c>
    </row>
    <row r="57" spans="1:62">
      <c r="A57" s="2" t="s">
        <v>228</v>
      </c>
      <c r="B57" s="2">
        <v>0.71428571479591796</v>
      </c>
      <c r="C57" s="2">
        <v>0.71428571479591796</v>
      </c>
      <c r="D57" s="2">
        <v>0.71428571479591796</v>
      </c>
      <c r="E57" s="2">
        <v>0.71428571479591796</v>
      </c>
      <c r="F57" s="2">
        <v>0.71428571479591796</v>
      </c>
      <c r="G57" s="2">
        <v>0.71428571479591796</v>
      </c>
      <c r="H57" s="2">
        <v>0.71428571479591796</v>
      </c>
      <c r="I57" s="2">
        <v>0.72607140965026695</v>
      </c>
      <c r="J57" s="2">
        <v>0.83333333402777798</v>
      </c>
      <c r="K57" s="2">
        <v>0.83333333402777798</v>
      </c>
      <c r="L57" s="2">
        <v>0.82741501781077398</v>
      </c>
      <c r="M57" s="2">
        <v>0.83275503145947405</v>
      </c>
      <c r="N57" s="2">
        <v>0.79936051191021595</v>
      </c>
      <c r="O57" s="2">
        <v>0.81566068548762705</v>
      </c>
      <c r="P57" s="2">
        <v>0.83333299916666703</v>
      </c>
      <c r="Q57" s="2">
        <v>0.83333299916666703</v>
      </c>
      <c r="R57" s="2">
        <v>0.83333299916666703</v>
      </c>
      <c r="S57" s="2">
        <v>0.83333299916666703</v>
      </c>
      <c r="T57" s="2">
        <v>0.83333299916666703</v>
      </c>
      <c r="U57" s="2">
        <v>0.83333299916666703</v>
      </c>
      <c r="V57" s="2">
        <v>0.83333299916666703</v>
      </c>
      <c r="W57" s="2">
        <v>0.83333299916666703</v>
      </c>
      <c r="X57" s="2">
        <v>0.83333299916666703</v>
      </c>
      <c r="Y57" s="2">
        <v>0.83333299916666703</v>
      </c>
      <c r="Z57" s="2">
        <v>0.83333299916666703</v>
      </c>
      <c r="AA57" s="2">
        <v>0.83333299999999999</v>
      </c>
      <c r="AB57" s="2">
        <v>0.83333299999999999</v>
      </c>
      <c r="AC57" s="2">
        <v>0.83333299999999999</v>
      </c>
      <c r="AD57" s="2">
        <v>0.83333299999999999</v>
      </c>
      <c r="AE57" s="2">
        <v>0.83333199999999996</v>
      </c>
      <c r="AF57" s="2">
        <v>0.83333000000000002</v>
      </c>
      <c r="AG57" s="2">
        <v>0.83333000000000002</v>
      </c>
      <c r="AH57" s="2">
        <v>0.83333000000000002</v>
      </c>
      <c r="AI57" s="2">
        <v>0.83333000000000002</v>
      </c>
      <c r="AJ57" s="2">
        <v>0.83333000000000002</v>
      </c>
      <c r="AK57" s="2">
        <v>0.83333000000000002</v>
      </c>
      <c r="AL57" s="2">
        <v>0.83333000000000002</v>
      </c>
      <c r="AM57" s="2">
        <v>0.83333100000000004</v>
      </c>
      <c r="AN57" s="2">
        <v>0.83333000000000002</v>
      </c>
      <c r="AO57" s="2">
        <v>0.83333000000000002</v>
      </c>
      <c r="AP57" s="2">
        <v>0.83333000000000002</v>
      </c>
      <c r="AQ57" s="2">
        <v>0.83333000000000002</v>
      </c>
      <c r="AR57" s="2">
        <v>0.83333000000000002</v>
      </c>
      <c r="AS57" s="2">
        <v>0.83333000000000002</v>
      </c>
      <c r="AT57" s="2">
        <v>0.83333000000000002</v>
      </c>
      <c r="AU57" s="2">
        <v>0.83333000000000002</v>
      </c>
      <c r="AV57" s="2">
        <v>0.83333000000000002</v>
      </c>
      <c r="BD57" s="2"/>
      <c r="BE57" s="2"/>
      <c r="BI57" t="s">
        <v>266</v>
      </c>
      <c r="BJ57">
        <v>41.807735185117799</v>
      </c>
    </row>
    <row r="58" spans="1:62">
      <c r="A58" s="2" t="s">
        <v>256</v>
      </c>
      <c r="B58" s="2">
        <v>0.357142999357143</v>
      </c>
      <c r="C58" s="2">
        <v>0.357142999357143</v>
      </c>
      <c r="D58" s="2">
        <v>0.357142999357143</v>
      </c>
      <c r="E58" s="2">
        <v>0.357142999357143</v>
      </c>
      <c r="F58" s="2">
        <v>0.357142999357143</v>
      </c>
      <c r="G58" s="2">
        <v>0.357142999357143</v>
      </c>
      <c r="H58" s="2">
        <v>0.357142999357143</v>
      </c>
      <c r="I58" s="2">
        <v>0.36210333266567502</v>
      </c>
      <c r="J58" s="2">
        <v>0.41666699941666702</v>
      </c>
      <c r="K58" s="2">
        <v>0.41666699941666702</v>
      </c>
      <c r="L58" s="2">
        <v>0.41666699941666702</v>
      </c>
      <c r="M58" s="2">
        <v>0.41073059842855703</v>
      </c>
      <c r="N58" s="2">
        <v>0.38357236917017301</v>
      </c>
      <c r="O58" s="2">
        <v>0.349950502818348</v>
      </c>
      <c r="P58" s="2">
        <v>0.36469271072513199</v>
      </c>
      <c r="Q58" s="2">
        <v>0.36890724310711598</v>
      </c>
      <c r="R58" s="2">
        <v>0.41049569197003999</v>
      </c>
      <c r="S58" s="2">
        <v>0.40812157726554699</v>
      </c>
      <c r="T58" s="2">
        <v>0.37351258326468401</v>
      </c>
      <c r="U58" s="2">
        <v>0.35444386394817601</v>
      </c>
      <c r="V58" s="2">
        <v>0.353051686694203</v>
      </c>
      <c r="W58" s="2">
        <v>0.42143075903061999</v>
      </c>
      <c r="X58" s="2">
        <v>0.47538589573342899</v>
      </c>
      <c r="Y58" s="2">
        <v>0.52664077116050401</v>
      </c>
      <c r="Z58" s="2">
        <v>0.58838586009280902</v>
      </c>
      <c r="AA58" s="2">
        <v>0.61255231616374495</v>
      </c>
      <c r="AB58" s="2">
        <v>0.51814308333333303</v>
      </c>
      <c r="AC58" s="2">
        <v>0.48109658333333299</v>
      </c>
      <c r="AD58" s="2">
        <v>0.46662883333333299</v>
      </c>
      <c r="AE58" s="2">
        <v>0.49462491666666702</v>
      </c>
      <c r="AF58" s="2">
        <v>0.45807991666666698</v>
      </c>
      <c r="AG58" s="2">
        <v>0.46442850000000002</v>
      </c>
      <c r="AH58" s="2">
        <v>0.44954858333333297</v>
      </c>
      <c r="AI58" s="2">
        <v>0.49740516666666701</v>
      </c>
      <c r="AJ58" s="2">
        <v>0.49219099999999999</v>
      </c>
      <c r="AK58" s="2">
        <v>0.45242016666666701</v>
      </c>
      <c r="AL58" s="2">
        <v>0.46631125000000001</v>
      </c>
      <c r="AM58" s="2">
        <v>0.51389733333333298</v>
      </c>
      <c r="AN58" s="2">
        <v>0.51782558333333295</v>
      </c>
      <c r="AO58" s="2">
        <v>0.54294774999999995</v>
      </c>
      <c r="AP58" s="2">
        <v>0.62240911666666698</v>
      </c>
      <c r="AQ58" s="2">
        <v>0.64310702615833304</v>
      </c>
      <c r="AR58" s="2">
        <v>0.61065998966666701</v>
      </c>
      <c r="AS58" s="2">
        <v>0.51744326166666699</v>
      </c>
      <c r="AT58" s="2">
        <v>0.46860055225000002</v>
      </c>
      <c r="AU58" s="2">
        <v>0.46407050716166698</v>
      </c>
      <c r="AV58" s="2">
        <v>0.45891594691666698</v>
      </c>
      <c r="AW58" s="2">
        <v>0.42612499999999998</v>
      </c>
      <c r="BD58" s="2"/>
      <c r="BE58" s="2"/>
      <c r="BI58" t="s">
        <v>268</v>
      </c>
      <c r="BJ58" t="s">
        <v>597</v>
      </c>
    </row>
    <row r="59" spans="1:62">
      <c r="A59" s="2" t="s">
        <v>258</v>
      </c>
      <c r="AI59" s="2">
        <v>29.152833333333302</v>
      </c>
      <c r="AJ59" s="2">
        <v>28.785083333333301</v>
      </c>
      <c r="AK59" s="2">
        <v>26.540666666666699</v>
      </c>
      <c r="AL59" s="2">
        <v>27.144916666666699</v>
      </c>
      <c r="AM59" s="2">
        <v>31.698416666666699</v>
      </c>
      <c r="AN59" s="2">
        <v>32.281166666666699</v>
      </c>
      <c r="AO59" s="2">
        <v>34.569249999999997</v>
      </c>
      <c r="AP59" s="2">
        <v>38.598416666666701</v>
      </c>
      <c r="AQ59" s="2">
        <v>38.035328333333297</v>
      </c>
      <c r="AR59" s="2">
        <v>32.738518333333303</v>
      </c>
      <c r="AS59" s="2">
        <v>28.209</v>
      </c>
      <c r="AT59" s="2">
        <v>25.699750000000002</v>
      </c>
      <c r="AU59" s="2">
        <v>23.957416666666699</v>
      </c>
      <c r="AV59" s="2">
        <v>22.595583333333298</v>
      </c>
      <c r="AW59" s="2">
        <v>20.293666666666699</v>
      </c>
      <c r="AX59" s="2">
        <v>17.071666666666701</v>
      </c>
      <c r="AY59" s="2">
        <v>19.062999999999999</v>
      </c>
      <c r="AZ59" s="2">
        <v>19.09825</v>
      </c>
      <c r="BA59" s="2">
        <v>17.695916666666701</v>
      </c>
      <c r="BB59" s="2">
        <v>19.577500000000001</v>
      </c>
      <c r="BD59" s="2"/>
      <c r="BE59" s="2"/>
      <c r="BI59" t="s">
        <v>270</v>
      </c>
      <c r="BJ59">
        <v>6.8703250000000002</v>
      </c>
    </row>
    <row r="60" spans="1:62">
      <c r="A60" s="2" t="s">
        <v>298</v>
      </c>
      <c r="B60" s="2">
        <v>4.2000000032000004</v>
      </c>
      <c r="C60" s="2">
        <v>4.0333333363666704</v>
      </c>
      <c r="D60" s="2">
        <v>4.0000000030000002</v>
      </c>
      <c r="E60" s="2">
        <v>4.0000000030000002</v>
      </c>
      <c r="F60" s="2">
        <v>4.0000000030000002</v>
      </c>
      <c r="G60" s="2">
        <v>4.0000000030000002</v>
      </c>
      <c r="H60" s="2">
        <v>4.0000000030000002</v>
      </c>
      <c r="I60" s="2">
        <v>4.0000000030000002</v>
      </c>
      <c r="J60" s="2">
        <v>4.0000000030000002</v>
      </c>
      <c r="K60" s="2">
        <v>3.94333333594333</v>
      </c>
      <c r="L60" s="2">
        <v>3.6600000026599999</v>
      </c>
      <c r="M60" s="2">
        <v>3.50739351008637</v>
      </c>
      <c r="N60" s="2">
        <v>3.1886416656666698</v>
      </c>
      <c r="O60" s="2">
        <v>2.6725999990833298</v>
      </c>
      <c r="P60" s="2">
        <v>2.5877499990000001</v>
      </c>
      <c r="Q60" s="2">
        <v>2.4602916660833301</v>
      </c>
      <c r="R60" s="2">
        <v>2.5179999990833299</v>
      </c>
      <c r="S60" s="2">
        <v>2.3221833324166701</v>
      </c>
      <c r="T60" s="2">
        <v>2.00862499916667</v>
      </c>
      <c r="U60" s="2">
        <v>1.8328833325</v>
      </c>
      <c r="V60" s="2">
        <v>1.81766666583333</v>
      </c>
      <c r="W60" s="2">
        <v>2.2599999990833299</v>
      </c>
      <c r="X60" s="2">
        <v>2.4265916657500002</v>
      </c>
      <c r="Y60" s="2">
        <v>2.5532583324166702</v>
      </c>
      <c r="Z60" s="2">
        <v>2.8459416661666701</v>
      </c>
      <c r="AA60" s="2">
        <v>2.9439666665000002</v>
      </c>
      <c r="AB60" s="2">
        <v>2.1714833330833301</v>
      </c>
      <c r="AC60" s="2">
        <v>1.7973916666666701</v>
      </c>
      <c r="AD60" s="2">
        <v>1.7562249999999999</v>
      </c>
      <c r="AE60" s="2">
        <v>1.8800416666666699</v>
      </c>
      <c r="AF60" s="2">
        <v>1.6157333333333299</v>
      </c>
      <c r="AG60" s="2">
        <v>1.65954166666667</v>
      </c>
      <c r="AH60" s="2">
        <v>1.56165</v>
      </c>
      <c r="AI60" s="2">
        <v>1.65332083333333</v>
      </c>
      <c r="AJ60" s="2">
        <v>1.6227941666666701</v>
      </c>
      <c r="AK60" s="2">
        <v>1.4331324999999999</v>
      </c>
      <c r="AL60" s="2">
        <v>1.5047741666666701</v>
      </c>
      <c r="AM60" s="2">
        <v>1.73405583333333</v>
      </c>
      <c r="AN60" s="2">
        <v>1.7596676</v>
      </c>
      <c r="BD60" s="2"/>
      <c r="BE60" s="2"/>
      <c r="BI60" t="s">
        <v>272</v>
      </c>
      <c r="BJ60">
        <v>8.75</v>
      </c>
    </row>
    <row r="61" spans="1:62">
      <c r="A61" s="2" t="s">
        <v>262</v>
      </c>
      <c r="B61" s="2">
        <v>214.39200021339201</v>
      </c>
      <c r="C61" s="2">
        <v>214.39200021339201</v>
      </c>
      <c r="D61" s="2">
        <v>214.39200021339201</v>
      </c>
      <c r="E61" s="2">
        <v>214.39200021339201</v>
      </c>
      <c r="F61" s="2">
        <v>214.39200021339201</v>
      </c>
      <c r="G61" s="2">
        <v>214.39200021339201</v>
      </c>
      <c r="H61" s="2">
        <v>214.39200021339201</v>
      </c>
      <c r="I61" s="2">
        <v>214.39200021339201</v>
      </c>
      <c r="J61" s="2">
        <v>214.39200021339201</v>
      </c>
      <c r="K61" s="2">
        <v>214.39200021339201</v>
      </c>
      <c r="L61" s="2">
        <v>214.39200021339201</v>
      </c>
      <c r="M61" s="2">
        <v>213.77875019552599</v>
      </c>
      <c r="N61" s="2">
        <v>197.46599999899999</v>
      </c>
      <c r="O61" s="2">
        <v>179.94233333233299</v>
      </c>
      <c r="P61" s="2">
        <v>177.72099999899999</v>
      </c>
      <c r="Q61" s="2">
        <v>177.72099999899999</v>
      </c>
      <c r="R61" s="2">
        <v>177.72099999899999</v>
      </c>
      <c r="S61" s="2">
        <v>177.72099999899999</v>
      </c>
      <c r="T61" s="2">
        <v>177.72099999899999</v>
      </c>
      <c r="U61" s="2">
        <v>177.72099999899999</v>
      </c>
      <c r="V61" s="2">
        <v>177.72099999899999</v>
      </c>
      <c r="W61" s="2">
        <v>177.72099999899999</v>
      </c>
      <c r="X61" s="2">
        <v>177.72099999899999</v>
      </c>
      <c r="Y61" s="2">
        <v>177.72099999899999</v>
      </c>
      <c r="Z61" s="2">
        <v>177.72099999899999</v>
      </c>
      <c r="AA61" s="2">
        <v>177.72099999899999</v>
      </c>
      <c r="AB61" s="2">
        <v>177.72099999950001</v>
      </c>
      <c r="AC61" s="2">
        <v>177.721</v>
      </c>
      <c r="AD61" s="2">
        <v>177.721</v>
      </c>
      <c r="AE61" s="2">
        <v>177.721</v>
      </c>
      <c r="AF61" s="2">
        <v>177.721</v>
      </c>
      <c r="AG61" s="2">
        <v>177.721</v>
      </c>
      <c r="AH61" s="2">
        <v>177.721</v>
      </c>
      <c r="AI61" s="2">
        <v>177.721</v>
      </c>
      <c r="AJ61" s="2">
        <v>177.721</v>
      </c>
      <c r="AK61" s="2">
        <v>177.721</v>
      </c>
      <c r="AL61" s="2">
        <v>177.721</v>
      </c>
      <c r="AM61" s="2">
        <v>177.721</v>
      </c>
      <c r="AN61" s="2">
        <v>177.721</v>
      </c>
      <c r="AO61" s="2">
        <v>177.721</v>
      </c>
      <c r="AP61" s="2">
        <v>177.721</v>
      </c>
      <c r="AQ61" s="2">
        <v>177.721</v>
      </c>
      <c r="AR61" s="2">
        <v>177.721</v>
      </c>
      <c r="AS61" s="2">
        <v>177.721</v>
      </c>
      <c r="AT61" s="2">
        <v>177.721</v>
      </c>
      <c r="AU61" s="2">
        <v>177.721</v>
      </c>
      <c r="AV61" s="2">
        <v>177.721</v>
      </c>
      <c r="AW61" s="2">
        <v>177.721</v>
      </c>
      <c r="AX61" s="2">
        <v>177.721</v>
      </c>
      <c r="AY61" s="2">
        <v>177.721</v>
      </c>
      <c r="AZ61" s="2">
        <v>177.721</v>
      </c>
      <c r="BA61" s="2">
        <v>177.721</v>
      </c>
      <c r="BB61" s="2">
        <v>177.721</v>
      </c>
      <c r="BD61" s="2"/>
      <c r="BE61" s="2"/>
      <c r="BI61" t="s">
        <v>274</v>
      </c>
      <c r="BJ61">
        <v>494.04003744699003</v>
      </c>
    </row>
    <row r="62" spans="1:62">
      <c r="A62" s="2" t="s">
        <v>264</v>
      </c>
      <c r="B62" s="2">
        <v>1.7142900007142901</v>
      </c>
      <c r="C62" s="2">
        <v>1.7142900007142901</v>
      </c>
      <c r="D62" s="2">
        <v>1.7142900007142901</v>
      </c>
      <c r="E62" s="2">
        <v>1.7142900007142901</v>
      </c>
      <c r="F62" s="2">
        <v>1.7142900007142901</v>
      </c>
      <c r="G62" s="2">
        <v>1.7142900007142901</v>
      </c>
      <c r="H62" s="2">
        <v>1.7142900007142901</v>
      </c>
      <c r="I62" s="2">
        <v>1.7619083340952399</v>
      </c>
      <c r="J62" s="2">
        <v>2.0000000010000001</v>
      </c>
      <c r="K62" s="2">
        <v>2.0000000010000001</v>
      </c>
      <c r="L62" s="2">
        <v>2.0000000010000001</v>
      </c>
      <c r="M62" s="2">
        <v>1.97487273321145</v>
      </c>
      <c r="N62" s="2">
        <v>1.9212781494760101</v>
      </c>
      <c r="O62" s="2">
        <v>1.9592192359816101</v>
      </c>
      <c r="P62" s="2">
        <v>2.0532324085176299</v>
      </c>
      <c r="Q62" s="2">
        <v>2.16979583233333</v>
      </c>
      <c r="R62" s="2">
        <v>2.6146708328333301</v>
      </c>
      <c r="S62" s="2">
        <v>2.7</v>
      </c>
      <c r="T62" s="2">
        <v>2.7</v>
      </c>
      <c r="U62" s="2">
        <v>2.7</v>
      </c>
      <c r="V62" s="2">
        <v>2.7</v>
      </c>
      <c r="W62" s="2">
        <v>2.7</v>
      </c>
      <c r="X62" s="2">
        <v>2.7</v>
      </c>
      <c r="Y62" s="2">
        <v>2.7</v>
      </c>
      <c r="Z62" s="2">
        <v>2.7</v>
      </c>
      <c r="AA62" s="2">
        <v>2.7</v>
      </c>
      <c r="AB62" s="2">
        <v>2.7</v>
      </c>
      <c r="AC62" s="2">
        <v>2.7</v>
      </c>
      <c r="AD62" s="2">
        <v>2.7</v>
      </c>
      <c r="AE62" s="2">
        <v>2.7</v>
      </c>
      <c r="AF62" s="2">
        <v>2.7</v>
      </c>
      <c r="AG62" s="2">
        <v>2.7</v>
      </c>
      <c r="AH62" s="2">
        <v>2.7</v>
      </c>
      <c r="AI62" s="2">
        <v>2.7</v>
      </c>
      <c r="AJ62" s="2">
        <v>2.7</v>
      </c>
      <c r="AK62" s="2">
        <v>2.7</v>
      </c>
      <c r="AL62" s="2">
        <v>2.7</v>
      </c>
      <c r="AM62" s="2">
        <v>2.7</v>
      </c>
      <c r="AN62" s="2">
        <v>2.7</v>
      </c>
      <c r="AO62" s="2">
        <v>2.7</v>
      </c>
      <c r="AP62" s="2">
        <v>2.7</v>
      </c>
      <c r="AQ62" s="2">
        <v>2.7</v>
      </c>
      <c r="AR62" s="2">
        <v>2.7</v>
      </c>
      <c r="AS62" s="2">
        <v>2.7</v>
      </c>
      <c r="AT62" s="2">
        <v>2.7</v>
      </c>
      <c r="AU62" s="2">
        <v>2.7</v>
      </c>
      <c r="AV62" s="2">
        <v>2.7</v>
      </c>
      <c r="AW62" s="2">
        <v>2.7</v>
      </c>
      <c r="AX62" s="2">
        <v>2.7</v>
      </c>
      <c r="AY62" s="2">
        <v>2.7</v>
      </c>
      <c r="AZ62" s="2">
        <v>2.7</v>
      </c>
      <c r="BA62" s="2">
        <v>2.7</v>
      </c>
      <c r="BB62" s="2">
        <v>2.7</v>
      </c>
      <c r="BD62" s="2"/>
      <c r="BE62" s="2"/>
      <c r="BI62" t="s">
        <v>276</v>
      </c>
      <c r="BJ62">
        <v>15.375</v>
      </c>
    </row>
    <row r="63" spans="1:62">
      <c r="A63" s="2" t="s">
        <v>260</v>
      </c>
      <c r="B63" s="2">
        <v>6.9071400059071397</v>
      </c>
      <c r="C63" s="2">
        <v>6.9071400059071397</v>
      </c>
      <c r="D63" s="2">
        <v>6.9071400059071397</v>
      </c>
      <c r="E63" s="2">
        <v>6.9071400059071397</v>
      </c>
      <c r="F63" s="2">
        <v>6.9071400059071397</v>
      </c>
      <c r="G63" s="2">
        <v>6.9071400059071397</v>
      </c>
      <c r="H63" s="2">
        <v>6.9071400059071397</v>
      </c>
      <c r="I63" s="2">
        <v>6.9565416720476199</v>
      </c>
      <c r="J63" s="2">
        <v>7.5000000064999996</v>
      </c>
      <c r="K63" s="2">
        <v>7.5000000064999996</v>
      </c>
      <c r="L63" s="2">
        <v>7.5000000064999996</v>
      </c>
      <c r="M63" s="2">
        <v>7.4263379687119402</v>
      </c>
      <c r="N63" s="2">
        <v>6.9492916656666699</v>
      </c>
      <c r="O63" s="2">
        <v>6.049499999</v>
      </c>
      <c r="P63" s="2">
        <v>6.0948999989999999</v>
      </c>
      <c r="Q63" s="2">
        <v>5.746149999</v>
      </c>
      <c r="R63" s="2">
        <v>6.0450249989999998</v>
      </c>
      <c r="S63" s="2">
        <v>6.0031916656666704</v>
      </c>
      <c r="T63" s="2">
        <v>5.5146249989999996</v>
      </c>
      <c r="U63" s="2">
        <v>5.2609583323333302</v>
      </c>
      <c r="V63" s="2">
        <v>5.6359416656666701</v>
      </c>
      <c r="W63" s="2">
        <v>7.1233666656666701</v>
      </c>
      <c r="X63" s="2">
        <v>8.3324416661666696</v>
      </c>
      <c r="Y63" s="2">
        <v>9.1449916657500001</v>
      </c>
      <c r="Z63" s="2">
        <v>10.356591666250001</v>
      </c>
      <c r="AA63" s="2">
        <v>10.5963916664167</v>
      </c>
      <c r="AB63" s="2">
        <v>8.0909916665833403</v>
      </c>
      <c r="AC63" s="2">
        <v>6.8403166666666699</v>
      </c>
      <c r="AD63" s="2">
        <v>6.7315250000000004</v>
      </c>
      <c r="AE63" s="2">
        <v>7.3101750000000001</v>
      </c>
      <c r="AF63" s="2">
        <v>6.1885583333333303</v>
      </c>
      <c r="AG63" s="2">
        <v>6.3964583333333298</v>
      </c>
      <c r="AH63" s="2">
        <v>6.0361333333333302</v>
      </c>
      <c r="AI63" s="2">
        <v>6.4839391666666701</v>
      </c>
      <c r="AJ63" s="2">
        <v>6.3605516666666704</v>
      </c>
      <c r="AK63" s="2">
        <v>5.6023666666666703</v>
      </c>
      <c r="AL63" s="2">
        <v>5.79867166666667</v>
      </c>
      <c r="AM63" s="2">
        <v>6.6044591666666701</v>
      </c>
      <c r="AN63" s="2">
        <v>6.7008266666666696</v>
      </c>
      <c r="AO63" s="2">
        <v>6.9762399999999998</v>
      </c>
      <c r="AP63" s="2">
        <v>8.0831441666666706</v>
      </c>
      <c r="AQ63" s="2">
        <v>8.3228174999999993</v>
      </c>
      <c r="AR63" s="2">
        <v>7.8947141666666703</v>
      </c>
      <c r="AS63" s="2">
        <v>6.5876733333333304</v>
      </c>
      <c r="AT63" s="2">
        <v>5.9910566666666698</v>
      </c>
      <c r="AU63" s="2">
        <v>5.9969099999999997</v>
      </c>
      <c r="AV63" s="2">
        <v>5.9467783333333299</v>
      </c>
      <c r="AW63" s="2">
        <v>5.4437008333333301</v>
      </c>
      <c r="AX63" s="2">
        <v>5.0981308333333297</v>
      </c>
      <c r="AY63" s="2">
        <v>5.36086666666667</v>
      </c>
      <c r="AZ63" s="2">
        <v>5.6240750000000004</v>
      </c>
      <c r="BA63" s="2">
        <v>5.3687115350877201</v>
      </c>
      <c r="BB63" s="2">
        <v>5.7924755370391603</v>
      </c>
      <c r="BD63" s="2"/>
      <c r="BE63" s="2"/>
      <c r="BI63" t="s">
        <v>278</v>
      </c>
      <c r="BJ63" t="s">
        <v>597</v>
      </c>
    </row>
    <row r="64" spans="1:62">
      <c r="A64" s="2" t="s">
        <v>266</v>
      </c>
      <c r="B64" s="2">
        <v>1</v>
      </c>
      <c r="C64" s="2">
        <v>1</v>
      </c>
      <c r="D64" s="2">
        <v>1</v>
      </c>
      <c r="E64" s="2">
        <v>1</v>
      </c>
      <c r="F64" s="2">
        <v>1</v>
      </c>
      <c r="G64" s="2">
        <v>1</v>
      </c>
      <c r="H64" s="2">
        <v>1</v>
      </c>
      <c r="I64" s="2">
        <v>1</v>
      </c>
      <c r="J64" s="2">
        <v>1</v>
      </c>
      <c r="K64" s="2">
        <v>1</v>
      </c>
      <c r="L64" s="2">
        <v>1</v>
      </c>
      <c r="M64" s="2">
        <v>0.99999999900000003</v>
      </c>
      <c r="N64" s="2">
        <v>1</v>
      </c>
      <c r="O64" s="2">
        <v>1</v>
      </c>
      <c r="P64" s="2">
        <v>0.99999999949999996</v>
      </c>
      <c r="Q64" s="2">
        <v>0.99999999900000003</v>
      </c>
      <c r="R64" s="2">
        <v>0.99999999900000003</v>
      </c>
      <c r="S64" s="2">
        <v>0.99999999900000003</v>
      </c>
      <c r="T64" s="2">
        <v>0.99999999900000003</v>
      </c>
      <c r="U64" s="2">
        <v>0.99999999900000003</v>
      </c>
      <c r="V64" s="2">
        <v>0.99999999900000003</v>
      </c>
      <c r="W64" s="2">
        <v>0.99999999900000003</v>
      </c>
      <c r="X64" s="2">
        <v>0.99999999900000003</v>
      </c>
      <c r="Y64" s="2">
        <v>0.99999999900000003</v>
      </c>
      <c r="Z64" s="2">
        <v>0.99999999958333297</v>
      </c>
      <c r="AA64" s="2">
        <v>3.1126083333333301</v>
      </c>
      <c r="AB64" s="2">
        <v>2.9043333332499999</v>
      </c>
      <c r="AC64" s="2">
        <v>3.8447583333333299</v>
      </c>
      <c r="AD64" s="2">
        <v>6.1125166666666697</v>
      </c>
      <c r="AE64" s="2">
        <v>6.34</v>
      </c>
      <c r="AF64" s="2">
        <v>8.5252999999999997</v>
      </c>
      <c r="AG64" s="2">
        <v>12.692425</v>
      </c>
      <c r="AH64" s="2">
        <v>12.774183333333299</v>
      </c>
      <c r="AI64" s="2">
        <v>12.6757833333333</v>
      </c>
      <c r="AJ64" s="2">
        <v>13.1601416666667</v>
      </c>
      <c r="AK64" s="2">
        <v>13.59735</v>
      </c>
      <c r="AL64" s="2">
        <v>13.7745833333333</v>
      </c>
      <c r="AM64" s="2">
        <v>14.265475</v>
      </c>
      <c r="AN64" s="2">
        <v>15.266591666666701</v>
      </c>
      <c r="AO64" s="2">
        <v>16.033083333333298</v>
      </c>
      <c r="AP64" s="2">
        <v>16.415016666666698</v>
      </c>
      <c r="AQ64" s="2">
        <v>16.951616666666698</v>
      </c>
      <c r="AR64" s="2">
        <v>18.609825000000001</v>
      </c>
      <c r="AS64" s="2">
        <v>30.830708333333298</v>
      </c>
      <c r="AT64" s="2">
        <v>42.098830166595597</v>
      </c>
      <c r="AU64" s="2">
        <v>30.510637891145301</v>
      </c>
      <c r="AV64" s="2">
        <v>33.253692462625899</v>
      </c>
      <c r="AW64" s="2">
        <v>33.311861935421703</v>
      </c>
      <c r="AX64" s="2">
        <v>34.866101629908201</v>
      </c>
      <c r="AY64" s="2">
        <v>36.1140522203929</v>
      </c>
      <c r="AZ64" s="2">
        <v>37.306578987810397</v>
      </c>
      <c r="BA64" s="2">
        <v>38.231558748196299</v>
      </c>
      <c r="BB64" s="2">
        <v>39.3356563644234</v>
      </c>
      <c r="BD64" s="2"/>
      <c r="BE64" s="2"/>
      <c r="BI64" t="s">
        <v>280</v>
      </c>
      <c r="BJ64" t="s">
        <v>597</v>
      </c>
    </row>
    <row r="65" spans="1:62">
      <c r="A65" s="2" t="s">
        <v>165</v>
      </c>
      <c r="B65" s="2">
        <v>4.9370600039370602</v>
      </c>
      <c r="C65" s="2">
        <v>4.9370600039370602</v>
      </c>
      <c r="D65" s="2">
        <v>4.9370600039370602</v>
      </c>
      <c r="E65" s="2">
        <v>4.9370600039370602</v>
      </c>
      <c r="F65" s="2">
        <v>4.9370600039370602</v>
      </c>
      <c r="G65" s="2">
        <v>4.9370600039370602</v>
      </c>
      <c r="H65" s="2">
        <v>4.9370600039370602</v>
      </c>
      <c r="I65" s="2">
        <v>4.9370600039370602</v>
      </c>
      <c r="J65" s="2">
        <v>4.9370600039370602</v>
      </c>
      <c r="K65" s="2">
        <v>4.9370600039370602</v>
      </c>
      <c r="L65" s="2">
        <v>4.9370600039370602</v>
      </c>
      <c r="M65" s="2">
        <v>4.9126383368589703</v>
      </c>
      <c r="N65" s="2">
        <v>4.48051495321132</v>
      </c>
      <c r="O65" s="2">
        <v>3.9624954122422298</v>
      </c>
      <c r="P65" s="2">
        <v>4.1807499989999997</v>
      </c>
      <c r="Q65" s="2">
        <v>3.9494083323333302</v>
      </c>
      <c r="R65" s="2">
        <v>4.163824999</v>
      </c>
      <c r="S65" s="2">
        <v>4.1467583323333299</v>
      </c>
      <c r="T65" s="2">
        <v>3.9658999989999999</v>
      </c>
      <c r="U65" s="2">
        <v>3.8532666656666699</v>
      </c>
      <c r="V65" s="2">
        <v>3.8374499989999999</v>
      </c>
      <c r="W65" s="2">
        <v>4.3158083323333303</v>
      </c>
      <c r="X65" s="2">
        <v>4.5921916656666699</v>
      </c>
      <c r="Y65" s="2">
        <v>4.7887999990000001</v>
      </c>
      <c r="Z65" s="2">
        <v>4.9833749995833303</v>
      </c>
      <c r="AA65" s="2">
        <v>5.0278</v>
      </c>
      <c r="AB65" s="2">
        <v>4.70231666666667</v>
      </c>
      <c r="AC65" s="2">
        <v>4.8497416666666702</v>
      </c>
      <c r="AD65" s="2">
        <v>5.9147666666666696</v>
      </c>
      <c r="AE65" s="2">
        <v>7.6085583333333302</v>
      </c>
      <c r="AF65" s="2">
        <v>8.9575083333333296</v>
      </c>
      <c r="AG65" s="2">
        <v>18.472874999999998</v>
      </c>
      <c r="AH65" s="2">
        <v>21.836075000000001</v>
      </c>
      <c r="AI65" s="2">
        <v>23.345406666666701</v>
      </c>
      <c r="AJ65" s="2">
        <v>35.058500833333298</v>
      </c>
      <c r="AK65" s="2">
        <v>47.6627266666667</v>
      </c>
      <c r="AL65" s="2">
        <v>54.748933333333298</v>
      </c>
      <c r="AM65" s="2">
        <v>57.707349999999998</v>
      </c>
      <c r="AN65" s="2">
        <v>58.738958333333301</v>
      </c>
      <c r="AO65" s="2">
        <v>66.573875000000001</v>
      </c>
      <c r="AP65" s="2">
        <v>75.2597916666667</v>
      </c>
      <c r="AQ65" s="2">
        <v>77.215020833333298</v>
      </c>
      <c r="AR65" s="2">
        <v>79.681899999999999</v>
      </c>
      <c r="AS65" s="2">
        <v>77.394975000000002</v>
      </c>
      <c r="AT65" s="2">
        <v>72.060649999999995</v>
      </c>
      <c r="AU65" s="2">
        <v>73.276308333333304</v>
      </c>
      <c r="AV65" s="2">
        <v>72.646616666666702</v>
      </c>
      <c r="AW65" s="2">
        <v>69.292400000000001</v>
      </c>
      <c r="AX65" s="2">
        <v>64.582800000000006</v>
      </c>
      <c r="AY65" s="2">
        <v>72.6474166666667</v>
      </c>
      <c r="AZ65" s="2">
        <v>74.3859833333333</v>
      </c>
      <c r="BA65" s="2">
        <v>72.937883333333303</v>
      </c>
      <c r="BB65" s="2">
        <v>77.535966666666695</v>
      </c>
      <c r="BD65" s="2"/>
      <c r="BE65" s="2"/>
      <c r="BI65" t="s">
        <v>282</v>
      </c>
      <c r="BJ65">
        <v>5.6163116861762203</v>
      </c>
    </row>
    <row r="66" spans="1:62">
      <c r="A66" s="2" t="s">
        <v>108</v>
      </c>
      <c r="BD66" s="2"/>
      <c r="BE66" s="2"/>
      <c r="BI66" t="s">
        <v>284</v>
      </c>
      <c r="BJ66">
        <v>1.8413879855123001</v>
      </c>
    </row>
    <row r="67" spans="1:62">
      <c r="A67" s="2" t="s">
        <v>106</v>
      </c>
      <c r="BD67" s="2"/>
      <c r="BE67" s="2"/>
      <c r="BI67" t="s">
        <v>286</v>
      </c>
      <c r="BJ67" t="s">
        <v>597</v>
      </c>
    </row>
    <row r="68" spans="1:62">
      <c r="A68" s="2" t="s">
        <v>113</v>
      </c>
      <c r="BD68" s="2"/>
      <c r="BE68" s="2"/>
      <c r="BI68" t="s">
        <v>288</v>
      </c>
      <c r="BJ68" t="s">
        <v>597</v>
      </c>
    </row>
    <row r="69" spans="1:62">
      <c r="A69" s="2" t="s">
        <v>111</v>
      </c>
      <c r="BD69" s="2"/>
      <c r="BE69" s="2"/>
      <c r="BI69" t="s">
        <v>290</v>
      </c>
      <c r="BJ69" t="s">
        <v>597</v>
      </c>
    </row>
    <row r="70" spans="1:62">
      <c r="A70" s="2" t="s">
        <v>268</v>
      </c>
      <c r="B70" s="2">
        <v>15.000000014999999</v>
      </c>
      <c r="C70" s="2">
        <v>16.5000000165</v>
      </c>
      <c r="D70" s="2">
        <v>18.000000018000001</v>
      </c>
      <c r="E70" s="2">
        <v>18.000000018000001</v>
      </c>
      <c r="F70" s="2">
        <v>18.000000018000001</v>
      </c>
      <c r="G70" s="2">
        <v>18.000000018000001</v>
      </c>
      <c r="H70" s="2">
        <v>18.000000018000001</v>
      </c>
      <c r="I70" s="2">
        <v>18.000000018000001</v>
      </c>
      <c r="J70" s="2">
        <v>18.000000018000001</v>
      </c>
      <c r="K70" s="2">
        <v>18.000000018000001</v>
      </c>
      <c r="L70" s="2">
        <v>20.9167000199167</v>
      </c>
      <c r="M70" s="2">
        <v>24.999999999</v>
      </c>
      <c r="N70" s="2">
        <v>25.000138180545601</v>
      </c>
      <c r="O70" s="2">
        <v>25.0000419618666</v>
      </c>
      <c r="P70" s="2">
        <v>25</v>
      </c>
      <c r="Q70" s="2">
        <v>25</v>
      </c>
      <c r="R70" s="2">
        <v>25</v>
      </c>
      <c r="S70" s="2">
        <v>25</v>
      </c>
      <c r="T70" s="2">
        <v>25</v>
      </c>
      <c r="U70" s="2">
        <v>25</v>
      </c>
      <c r="V70" s="2">
        <v>25</v>
      </c>
      <c r="W70" s="2">
        <v>25</v>
      </c>
      <c r="X70" s="2">
        <v>30.025833333000001</v>
      </c>
      <c r="Y70" s="2">
        <v>44.115008332999999</v>
      </c>
      <c r="Z70" s="2">
        <v>62.535899999000002</v>
      </c>
      <c r="AA70" s="2">
        <v>69.556250000000006</v>
      </c>
      <c r="AB70" s="2">
        <v>122.77924166666701</v>
      </c>
      <c r="AC70" s="2">
        <v>170.46166666666701</v>
      </c>
      <c r="AD70" s="2">
        <v>301.61083333333301</v>
      </c>
      <c r="AE70" s="2">
        <v>526.34833333333302</v>
      </c>
      <c r="AF70" s="2">
        <v>767.75083333333305</v>
      </c>
      <c r="AG70" s="2">
        <v>1046.24933333333</v>
      </c>
      <c r="AH70" s="2">
        <v>1533.96166666667</v>
      </c>
      <c r="AI70" s="2">
        <v>1919.105</v>
      </c>
      <c r="AJ70" s="2">
        <v>2196.7283333333298</v>
      </c>
      <c r="AK70" s="2">
        <v>2564.49416666667</v>
      </c>
      <c r="AL70" s="2">
        <v>3189.47416666667</v>
      </c>
      <c r="AM70" s="2">
        <v>3998.2666666666701</v>
      </c>
      <c r="AN70" s="2">
        <v>5446.5729000000001</v>
      </c>
      <c r="AO70" s="2">
        <v>11786.801666666701</v>
      </c>
      <c r="AP70" s="2">
        <v>24988.3883333333</v>
      </c>
      <c r="AQ70" s="2">
        <v>25000</v>
      </c>
      <c r="AR70" s="2">
        <v>25000</v>
      </c>
      <c r="AS70" s="2">
        <v>25000</v>
      </c>
      <c r="AT70" s="2">
        <v>25000</v>
      </c>
      <c r="AU70" s="2">
        <v>25000</v>
      </c>
      <c r="AV70" s="2">
        <v>25000</v>
      </c>
      <c r="BD70" s="2"/>
      <c r="BE70" s="2"/>
      <c r="BI70" t="s">
        <v>292</v>
      </c>
      <c r="BJ70">
        <v>494.04003744699003</v>
      </c>
    </row>
    <row r="71" spans="1:62">
      <c r="A71" s="2" t="s">
        <v>270</v>
      </c>
      <c r="B71" s="2">
        <v>0.34824199934824202</v>
      </c>
      <c r="C71" s="2">
        <v>0.34824199934824202</v>
      </c>
      <c r="D71" s="2">
        <v>0.40448912538026</v>
      </c>
      <c r="E71" s="2">
        <v>0.434782608884688</v>
      </c>
      <c r="F71" s="2">
        <v>0.434782608884688</v>
      </c>
      <c r="G71" s="2">
        <v>0.434782608884688</v>
      </c>
      <c r="H71" s="2">
        <v>0.434782608884688</v>
      </c>
      <c r="I71" s="2">
        <v>0.434782608884688</v>
      </c>
      <c r="J71" s="2">
        <v>0.434782608884688</v>
      </c>
      <c r="K71" s="2">
        <v>0.434782608884688</v>
      </c>
      <c r="L71" s="2">
        <v>0.434782608884688</v>
      </c>
      <c r="M71" s="2">
        <v>0.434782999</v>
      </c>
      <c r="N71" s="2">
        <v>0.434782608884688</v>
      </c>
      <c r="O71" s="2">
        <v>0.39795624317960598</v>
      </c>
      <c r="P71" s="2">
        <v>0.39130366745108802</v>
      </c>
      <c r="Q71" s="2">
        <v>0.39130366745108802</v>
      </c>
      <c r="R71" s="2">
        <v>0.39130366745108802</v>
      </c>
      <c r="S71" s="2">
        <v>0.39130366745108802</v>
      </c>
      <c r="T71" s="2">
        <v>0.39130366745108802</v>
      </c>
      <c r="U71" s="2">
        <v>0.70000070049070096</v>
      </c>
      <c r="V71" s="2">
        <v>0.70000070049070096</v>
      </c>
      <c r="W71" s="2">
        <v>0.70000070049070096</v>
      </c>
      <c r="X71" s="2">
        <v>0.70000070049070096</v>
      </c>
      <c r="Y71" s="2">
        <v>0.70000070049070096</v>
      </c>
      <c r="Z71" s="2">
        <v>0.70000070020486704</v>
      </c>
      <c r="AA71" s="2">
        <v>0.70000070000070003</v>
      </c>
      <c r="AB71" s="2">
        <v>0.70000070000070003</v>
      </c>
      <c r="AC71" s="2">
        <v>0.70000070000070003</v>
      </c>
      <c r="AD71" s="2">
        <v>0.70000070000070003</v>
      </c>
      <c r="AE71" s="2">
        <v>0.86666666666666703</v>
      </c>
      <c r="AF71" s="2">
        <v>1.55</v>
      </c>
      <c r="AG71" s="2">
        <v>3.13800833333333</v>
      </c>
      <c r="AH71" s="2">
        <v>3.3217483333333302</v>
      </c>
      <c r="AI71" s="2">
        <v>3.3525174999999998</v>
      </c>
      <c r="AJ71" s="2">
        <v>3.38513333333333</v>
      </c>
      <c r="AK71" s="2">
        <v>3.3922083333333299</v>
      </c>
      <c r="AL71" s="2">
        <v>3.3914833333333299</v>
      </c>
      <c r="AM71" s="2">
        <v>3.3887499999999999</v>
      </c>
      <c r="AN71" s="2">
        <v>3.3879999999999999</v>
      </c>
      <c r="AO71" s="2">
        <v>3.3952499999999999</v>
      </c>
      <c r="AP71" s="2">
        <v>3.4720499999999999</v>
      </c>
      <c r="AQ71" s="2">
        <v>3.9729999999999999</v>
      </c>
      <c r="AR71" s="2">
        <v>4.4996666666666698</v>
      </c>
      <c r="AS71" s="2">
        <v>5.8508750000000003</v>
      </c>
      <c r="AT71" s="2">
        <v>6.19624166666667</v>
      </c>
      <c r="AU71" s="2">
        <v>5.7788333333333304</v>
      </c>
      <c r="AV71" s="2">
        <v>5.7331666666666701</v>
      </c>
      <c r="AW71" s="2">
        <v>5.6354333333333297</v>
      </c>
      <c r="AX71" s="2">
        <v>5.4325000000000001</v>
      </c>
      <c r="AY71" s="2">
        <v>5.54455330862978</v>
      </c>
      <c r="AZ71" s="2">
        <v>5.62194291761051</v>
      </c>
      <c r="BA71" s="2">
        <v>5.9328276515151499</v>
      </c>
      <c r="BB71" s="2">
        <v>6.05605833333333</v>
      </c>
      <c r="BD71" s="2"/>
      <c r="BE71" s="2"/>
      <c r="BI71" t="s">
        <v>294</v>
      </c>
      <c r="BJ71" t="s">
        <v>597</v>
      </c>
    </row>
    <row r="72" spans="1:62">
      <c r="A72" s="2" t="s">
        <v>109</v>
      </c>
      <c r="AO72" s="2">
        <v>0.93862727583333305</v>
      </c>
      <c r="AP72" s="2">
        <v>1.08540083333333</v>
      </c>
      <c r="AQ72" s="2">
        <v>1.11751</v>
      </c>
      <c r="AR72" s="2">
        <v>1.0625516666666699</v>
      </c>
      <c r="AS72" s="2">
        <v>0.88603416666666701</v>
      </c>
      <c r="AT72" s="2">
        <v>0.805365</v>
      </c>
      <c r="AU72" s="2">
        <v>0.80411999999999995</v>
      </c>
      <c r="AV72" s="2">
        <v>0.79714083333333297</v>
      </c>
      <c r="AW72" s="2">
        <v>0.73063750000000005</v>
      </c>
      <c r="AX72" s="2">
        <v>0.682674711239873</v>
      </c>
      <c r="AY72" s="2">
        <v>0.71984335978561498</v>
      </c>
      <c r="AZ72" s="2">
        <v>0.75504495198983501</v>
      </c>
      <c r="BA72" s="2">
        <v>0.71935525360915398</v>
      </c>
      <c r="BB72" s="2">
        <v>0.77829360141285198</v>
      </c>
      <c r="BC72" s="2">
        <v>0.75315918184727004</v>
      </c>
      <c r="BD72" s="2"/>
      <c r="BE72" s="2"/>
      <c r="BI72" t="s">
        <v>296</v>
      </c>
      <c r="BJ72">
        <v>1.6633500000000001</v>
      </c>
    </row>
    <row r="73" spans="1:62">
      <c r="A73" s="2" t="s">
        <v>276</v>
      </c>
      <c r="B73" s="2">
        <v>2.4868590235550601</v>
      </c>
      <c r="C73" s="2">
        <v>2.4868590235550601</v>
      </c>
      <c r="D73" s="2">
        <v>2.4868590235550601</v>
      </c>
      <c r="E73" s="2">
        <v>2.4881519166544401</v>
      </c>
      <c r="F73" s="2">
        <v>2.5023737407476898</v>
      </c>
      <c r="G73" s="2">
        <v>2.5023737407476898</v>
      </c>
      <c r="H73" s="2">
        <v>2.5023737407476898</v>
      </c>
      <c r="I73" s="2">
        <v>2.5023737407476898</v>
      </c>
      <c r="J73" s="2">
        <v>2.5023737407476898</v>
      </c>
      <c r="K73" s="2">
        <v>2.5023737407476898</v>
      </c>
      <c r="L73" s="2">
        <v>2.5023737407476898</v>
      </c>
      <c r="M73" s="2">
        <v>2.49584254528434</v>
      </c>
      <c r="N73" s="2">
        <v>2.3021838414878801</v>
      </c>
      <c r="O73" s="2">
        <v>2.1007427553576901</v>
      </c>
      <c r="P73" s="2">
        <v>2.0719654573390902</v>
      </c>
      <c r="Q73" s="2">
        <v>2.0719654573390902</v>
      </c>
      <c r="R73" s="2">
        <v>2.0719654573390902</v>
      </c>
      <c r="S73" s="2">
        <v>2.0719654573390902</v>
      </c>
      <c r="T73" s="2">
        <v>2.0719654573390902</v>
      </c>
      <c r="U73" s="2">
        <v>2.0719654573390902</v>
      </c>
      <c r="V73" s="2">
        <v>2.0719654573390902</v>
      </c>
      <c r="W73" s="2">
        <v>2.0719654573390902</v>
      </c>
      <c r="X73" s="2">
        <v>2.0719654573390902</v>
      </c>
      <c r="Y73" s="2">
        <v>2.0719654573390902</v>
      </c>
      <c r="Z73" s="2">
        <v>2.0719654573390902</v>
      </c>
      <c r="AA73" s="2">
        <v>2.0719654573390902</v>
      </c>
      <c r="AB73" s="2">
        <v>2.0719654573390902</v>
      </c>
      <c r="AC73" s="2">
        <v>2.0719654573390902</v>
      </c>
      <c r="AD73" s="2">
        <v>2.0719654573390902</v>
      </c>
      <c r="AE73" s="2">
        <v>2.0719654573390902</v>
      </c>
      <c r="AF73" s="2">
        <v>2.0719654573390902</v>
      </c>
      <c r="AG73" s="2">
        <v>2.0719654573390902</v>
      </c>
      <c r="AH73" s="2">
        <v>2.8051609633781598</v>
      </c>
      <c r="AI73" s="2">
        <v>5.0047474814953796</v>
      </c>
      <c r="AJ73" s="2">
        <v>5.47018899727445</v>
      </c>
      <c r="AK73" s="2">
        <v>6.1641806480418104</v>
      </c>
      <c r="AL73" s="2">
        <v>6.3577058919054403</v>
      </c>
      <c r="AM73" s="2">
        <v>6.837275</v>
      </c>
      <c r="AN73" s="2">
        <v>7.3619304166666701</v>
      </c>
      <c r="AO73" s="2">
        <v>8.1526333333333305</v>
      </c>
      <c r="AP73" s="2">
        <v>9.625</v>
      </c>
      <c r="AQ73" s="2">
        <v>11.3094520833333</v>
      </c>
      <c r="AR73" s="2">
        <v>13.958194166666701</v>
      </c>
      <c r="AS73" s="2">
        <v>13.877890583333301</v>
      </c>
      <c r="AT73" s="2">
        <v>13.7875</v>
      </c>
      <c r="AU73" s="2">
        <v>15.3679166666667</v>
      </c>
      <c r="AV73" s="2">
        <v>15.375</v>
      </c>
      <c r="AW73" s="2">
        <v>15.375</v>
      </c>
      <c r="AX73" s="2">
        <v>15.375</v>
      </c>
      <c r="AY73" s="2">
        <v>15.375</v>
      </c>
      <c r="AZ73" s="2">
        <v>15.375</v>
      </c>
      <c r="BA73" s="2">
        <v>15.375</v>
      </c>
      <c r="BB73" s="2">
        <v>15.375</v>
      </c>
      <c r="BD73" s="2"/>
      <c r="BE73" s="2"/>
      <c r="BI73" t="s">
        <v>298</v>
      </c>
      <c r="BJ73" t="s">
        <v>597</v>
      </c>
    </row>
    <row r="74" spans="1:62">
      <c r="A74" s="2" t="s">
        <v>498</v>
      </c>
      <c r="B74" s="2">
        <v>60.000000059000001</v>
      </c>
      <c r="C74" s="2">
        <v>60.000000059000001</v>
      </c>
      <c r="D74" s="2">
        <v>60.000000059000001</v>
      </c>
      <c r="E74" s="2">
        <v>60.000000059000001</v>
      </c>
      <c r="F74" s="2">
        <v>60.000000059000001</v>
      </c>
      <c r="G74" s="2">
        <v>60.000000059000001</v>
      </c>
      <c r="H74" s="2">
        <v>60.000000059000001</v>
      </c>
      <c r="I74" s="2">
        <v>61.666666727500001</v>
      </c>
      <c r="J74" s="2">
        <v>70.000000069999999</v>
      </c>
      <c r="K74" s="2">
        <v>70.000000069999999</v>
      </c>
      <c r="L74" s="2">
        <v>70.000000069999999</v>
      </c>
      <c r="M74" s="2">
        <v>69.468666707166705</v>
      </c>
      <c r="N74" s="2">
        <v>64.271416665916703</v>
      </c>
      <c r="O74" s="2">
        <v>58.260083332333302</v>
      </c>
      <c r="P74" s="2">
        <v>57.686499998999999</v>
      </c>
      <c r="Q74" s="2">
        <v>57.406916665666699</v>
      </c>
      <c r="R74" s="2">
        <v>66.9029166660833</v>
      </c>
      <c r="S74" s="2">
        <v>75.961833332416703</v>
      </c>
      <c r="T74" s="2">
        <v>76.667833332833297</v>
      </c>
      <c r="U74" s="2">
        <v>67.124999999583295</v>
      </c>
      <c r="V74" s="2">
        <v>71.701916665916698</v>
      </c>
      <c r="W74" s="2">
        <v>92.321833332500006</v>
      </c>
      <c r="X74" s="2">
        <v>109.859166665833</v>
      </c>
      <c r="Y74" s="2">
        <v>143.42991666633301</v>
      </c>
      <c r="Z74" s="2">
        <v>160.76099999966701</v>
      </c>
      <c r="AA74" s="2">
        <v>170.04408333316701</v>
      </c>
      <c r="AB74" s="2">
        <v>140.04837544216801</v>
      </c>
      <c r="AC74" s="2">
        <v>123.478333333333</v>
      </c>
      <c r="AD74" s="2">
        <v>116.486833333333</v>
      </c>
      <c r="AE74" s="2">
        <v>118.377666666667</v>
      </c>
      <c r="AF74" s="2">
        <v>101.933916666667</v>
      </c>
      <c r="AG74" s="2">
        <v>103.911583333333</v>
      </c>
      <c r="AH74" s="2">
        <v>102.379083333333</v>
      </c>
      <c r="AI74" s="2">
        <v>127.260416666667</v>
      </c>
      <c r="AJ74" s="2">
        <v>133.957955</v>
      </c>
      <c r="AK74" s="2">
        <v>124.68899999999999</v>
      </c>
      <c r="AL74" s="2">
        <v>126.661583333333</v>
      </c>
      <c r="AM74" s="2">
        <v>146.41362833333301</v>
      </c>
      <c r="AN74" s="2">
        <v>149.395331666667</v>
      </c>
      <c r="BD74" s="2"/>
      <c r="BE74" s="2"/>
      <c r="BI74" t="s">
        <v>42</v>
      </c>
      <c r="BJ74">
        <v>1.9540500000000001</v>
      </c>
    </row>
    <row r="75" spans="1:62">
      <c r="A75" s="2" t="s">
        <v>278</v>
      </c>
      <c r="AI75" s="2">
        <v>13.22275</v>
      </c>
      <c r="AJ75" s="2">
        <v>12.991250000000001</v>
      </c>
      <c r="AK75" s="2">
        <v>11.46475</v>
      </c>
      <c r="AL75" s="2">
        <v>12.038</v>
      </c>
      <c r="AM75" s="2">
        <v>13.88175</v>
      </c>
      <c r="AN75" s="2">
        <v>14.074666666666699</v>
      </c>
      <c r="AO75" s="2">
        <v>14.677583333333301</v>
      </c>
      <c r="AP75" s="2">
        <v>16.968636666666701</v>
      </c>
      <c r="AQ75" s="2">
        <v>17.478071533333299</v>
      </c>
      <c r="AR75" s="2">
        <v>16.611791666666701</v>
      </c>
      <c r="AS75" s="2">
        <v>13.856411404510499</v>
      </c>
      <c r="AT75" s="2">
        <v>12.5955635879843</v>
      </c>
      <c r="AU75" s="2">
        <v>12.5837865859395</v>
      </c>
      <c r="AV75" s="2">
        <v>12.4654837577722</v>
      </c>
      <c r="AW75" s="2">
        <v>11.4338529961624</v>
      </c>
      <c r="AX75" s="2">
        <v>10.694443093841301</v>
      </c>
      <c r="AY75" s="2">
        <v>11.257430885076699</v>
      </c>
      <c r="AZ75" s="2">
        <v>11.8068482348947</v>
      </c>
      <c r="BD75" s="2"/>
      <c r="BE75" s="2"/>
      <c r="BI75" t="s">
        <v>301</v>
      </c>
      <c r="BJ75" t="s">
        <v>597</v>
      </c>
    </row>
    <row r="76" spans="1:62">
      <c r="A76" s="2" t="s">
        <v>280</v>
      </c>
      <c r="B76" s="2">
        <v>2.4844700014844698</v>
      </c>
      <c r="C76" s="2">
        <v>2.4844700014844698</v>
      </c>
      <c r="D76" s="2">
        <v>2.4844700014844698</v>
      </c>
      <c r="E76" s="2">
        <v>2.4844699989999999</v>
      </c>
      <c r="F76" s="2">
        <v>2.5000000015000001</v>
      </c>
      <c r="G76" s="2">
        <v>2.5000000015000001</v>
      </c>
      <c r="H76" s="2">
        <v>2.5000000015000001</v>
      </c>
      <c r="I76" s="2">
        <v>2.5000000015000001</v>
      </c>
      <c r="J76" s="2">
        <v>2.5000000015000001</v>
      </c>
      <c r="K76" s="2">
        <v>2.5000000015000001</v>
      </c>
      <c r="L76" s="2">
        <v>2.5000000015000001</v>
      </c>
      <c r="M76" s="2">
        <v>2.49347500129167</v>
      </c>
      <c r="N76" s="2">
        <v>2.2999999990000002</v>
      </c>
      <c r="O76" s="2">
        <v>2.0987499989999998</v>
      </c>
      <c r="P76" s="2">
        <v>2.0699999990000002</v>
      </c>
      <c r="Q76" s="2">
        <v>2.0699999990000002</v>
      </c>
      <c r="R76" s="2">
        <v>2.0699999990000002</v>
      </c>
      <c r="S76" s="2">
        <v>2.0699999990000002</v>
      </c>
      <c r="T76" s="2">
        <v>2.0699999990000002</v>
      </c>
      <c r="U76" s="2">
        <v>2.0699999990000002</v>
      </c>
      <c r="V76" s="2">
        <v>2.0699999990000002</v>
      </c>
      <c r="W76" s="2">
        <v>2.0699999990000002</v>
      </c>
      <c r="X76" s="2">
        <v>2.0699999990000002</v>
      </c>
      <c r="Y76" s="2">
        <v>2.0699999990000002</v>
      </c>
      <c r="Z76" s="2">
        <v>2.06999999958333</v>
      </c>
      <c r="AA76" s="2">
        <v>2.0699999999999998</v>
      </c>
      <c r="AB76" s="2">
        <v>2.0699999999999998</v>
      </c>
      <c r="AC76" s="2">
        <v>2.0699999999999998</v>
      </c>
      <c r="AD76" s="2">
        <v>2.0699999999999998</v>
      </c>
      <c r="AE76" s="2">
        <v>2.0699999999999998</v>
      </c>
      <c r="AF76" s="2">
        <v>2.0699999999999998</v>
      </c>
      <c r="AG76" s="2">
        <v>2.0699999999999998</v>
      </c>
      <c r="AH76" s="2">
        <v>2.8025000000000002</v>
      </c>
      <c r="AI76" s="2">
        <v>5</v>
      </c>
      <c r="AJ76" s="2">
        <v>5.4649999999999999</v>
      </c>
      <c r="AK76" s="2">
        <v>6.1583333333333297</v>
      </c>
      <c r="AL76" s="2">
        <v>6.3516750000000002</v>
      </c>
      <c r="AM76" s="2">
        <v>6.7093416666666696</v>
      </c>
      <c r="AN76" s="2">
        <v>7.1159083333333299</v>
      </c>
      <c r="AO76" s="2">
        <v>7.9422499999999996</v>
      </c>
      <c r="AP76" s="2">
        <v>8.21725833333333</v>
      </c>
      <c r="AQ76" s="2">
        <v>8.4574916666666695</v>
      </c>
      <c r="AR76" s="2">
        <v>8.5677500000000002</v>
      </c>
      <c r="AS76" s="2">
        <v>8.5996833333333296</v>
      </c>
      <c r="AT76" s="2">
        <v>8.6355833333333294</v>
      </c>
      <c r="AU76" s="2">
        <v>8.6664416666666693</v>
      </c>
      <c r="AV76" s="2">
        <v>8.6986158333333297</v>
      </c>
      <c r="AW76" s="2">
        <v>8.9659499999999994</v>
      </c>
      <c r="AX76" s="2">
        <v>9.5997416666666702</v>
      </c>
      <c r="AY76" s="2">
        <v>11.777599672499999</v>
      </c>
      <c r="AZ76" s="2">
        <v>14.409589808006601</v>
      </c>
      <c r="BA76" s="2">
        <v>16.8992257595275</v>
      </c>
      <c r="BB76" s="2">
        <v>17.704761378267399</v>
      </c>
      <c r="BD76" s="2"/>
      <c r="BE76" s="2"/>
      <c r="BI76" t="s">
        <v>303</v>
      </c>
      <c r="BJ76">
        <v>5.6163116861762203</v>
      </c>
    </row>
    <row r="77" spans="1:62">
      <c r="A77" s="2" t="s">
        <v>115</v>
      </c>
      <c r="BD77" s="2"/>
      <c r="BE77" s="2"/>
      <c r="BI77" t="s">
        <v>305</v>
      </c>
      <c r="BJ77">
        <v>2.7</v>
      </c>
    </row>
    <row r="78" spans="1:62">
      <c r="A78" s="2" t="s">
        <v>286</v>
      </c>
      <c r="B78" s="2">
        <v>3.2000000021999999</v>
      </c>
      <c r="C78" s="2">
        <v>3.2000000021999999</v>
      </c>
      <c r="D78" s="2">
        <v>3.2000000021999999</v>
      </c>
      <c r="E78" s="2">
        <v>3.2000000021999999</v>
      </c>
      <c r="F78" s="2">
        <v>3.2000000021999999</v>
      </c>
      <c r="G78" s="2">
        <v>3.2000000021999999</v>
      </c>
      <c r="H78" s="2">
        <v>3.2000000021999999</v>
      </c>
      <c r="I78" s="2">
        <v>3.44999250244999</v>
      </c>
      <c r="J78" s="2">
        <v>4.1999700031999696</v>
      </c>
      <c r="K78" s="2">
        <v>4.1999700031999696</v>
      </c>
      <c r="L78" s="2">
        <v>4.1999700031999696</v>
      </c>
      <c r="M78" s="2">
        <v>4.1844177906868598</v>
      </c>
      <c r="N78" s="2">
        <v>4.1463333325707703</v>
      </c>
      <c r="O78" s="2">
        <v>3.8211666658854799</v>
      </c>
      <c r="P78" s="2">
        <v>3.7737499992161001</v>
      </c>
      <c r="Q78" s="2">
        <v>3.6786666658773202</v>
      </c>
      <c r="R78" s="2">
        <v>3.8644166658879602</v>
      </c>
      <c r="S78" s="2">
        <v>4.0294166658974104</v>
      </c>
      <c r="T78" s="2">
        <v>4.1173333325691104</v>
      </c>
      <c r="U78" s="2">
        <v>3.8953333325564001</v>
      </c>
      <c r="V78" s="2">
        <v>3.73008333254693</v>
      </c>
      <c r="W78" s="2">
        <v>4.3152499992471096</v>
      </c>
      <c r="X78" s="2">
        <v>4.8204166659426999</v>
      </c>
      <c r="Y78" s="2">
        <v>5.5700833326522998</v>
      </c>
      <c r="Z78" s="2">
        <v>6.0099999997764701</v>
      </c>
      <c r="AA78" s="2">
        <v>6.1978958331666698</v>
      </c>
      <c r="AB78" s="2">
        <v>5.0695199999999998</v>
      </c>
      <c r="AC78" s="2">
        <v>4.3955650000000004</v>
      </c>
      <c r="AD78" s="2">
        <v>4.1828333333333303</v>
      </c>
      <c r="AE78" s="2">
        <v>4.2912158333333297</v>
      </c>
      <c r="AF78" s="2">
        <v>3.8235049999999999</v>
      </c>
      <c r="AG78" s="2">
        <v>4.04397916666667</v>
      </c>
      <c r="AH78" s="2">
        <v>4.4794400000000003</v>
      </c>
      <c r="AI78" s="2">
        <v>5.7122916666666699</v>
      </c>
      <c r="AJ78" s="2">
        <v>5.2235125</v>
      </c>
      <c r="AK78" s="2">
        <v>4.3666666666666698</v>
      </c>
      <c r="AL78" s="2">
        <v>4.5935499999999996</v>
      </c>
      <c r="AM78" s="2">
        <v>5.1914350000000002</v>
      </c>
      <c r="AN78" s="2">
        <v>5.34406583333333</v>
      </c>
      <c r="BD78" s="2"/>
      <c r="BE78" s="2"/>
      <c r="BI78" t="s">
        <v>307</v>
      </c>
      <c r="BJ78" t="s">
        <v>597</v>
      </c>
    </row>
    <row r="79" spans="1:62">
      <c r="A79" s="2" t="s">
        <v>284</v>
      </c>
      <c r="B79" s="2">
        <v>0.79285799970331605</v>
      </c>
      <c r="C79" s="2">
        <v>0.79285799970331605</v>
      </c>
      <c r="D79" s="2">
        <v>0.79285799970331605</v>
      </c>
      <c r="E79" s="2">
        <v>0.79285799970331605</v>
      </c>
      <c r="F79" s="2">
        <v>0.79285799970331605</v>
      </c>
      <c r="G79" s="2">
        <v>0.79285799970331605</v>
      </c>
      <c r="H79" s="2">
        <v>0.79285799970331605</v>
      </c>
      <c r="I79" s="2">
        <v>0.80585399973123595</v>
      </c>
      <c r="J79" s="2">
        <v>0.87083399987083399</v>
      </c>
      <c r="K79" s="2">
        <v>0.87083399987083399</v>
      </c>
      <c r="L79" s="2">
        <v>0.87083399987083399</v>
      </c>
      <c r="M79" s="2">
        <v>0.85882323105772096</v>
      </c>
      <c r="N79" s="2">
        <v>0.82518371157047099</v>
      </c>
      <c r="O79" s="2">
        <v>0.79422382521396895</v>
      </c>
      <c r="P79" s="2">
        <v>0.80560382810873898</v>
      </c>
      <c r="Q79" s="2">
        <v>0.82188306421920099</v>
      </c>
      <c r="R79" s="2">
        <v>0.89771540302132802</v>
      </c>
      <c r="S79" s="2">
        <v>0.917440332333333</v>
      </c>
      <c r="T79" s="2">
        <v>0.84677074900000004</v>
      </c>
      <c r="U79" s="2">
        <v>0.83574324899999997</v>
      </c>
      <c r="V79" s="2">
        <v>0.81796466566666703</v>
      </c>
      <c r="W79" s="2">
        <v>0.854626582333333</v>
      </c>
      <c r="X79" s="2">
        <v>0.93244866566666695</v>
      </c>
      <c r="Y79" s="2">
        <v>1.01702033233333</v>
      </c>
      <c r="Z79" s="2">
        <v>1.0825966660833299</v>
      </c>
      <c r="AA79" s="2">
        <v>1.15355416625</v>
      </c>
      <c r="AB79" s="2">
        <v>1.1328658332499999</v>
      </c>
      <c r="AC79" s="2">
        <v>1.24385833333333</v>
      </c>
      <c r="AD79" s="2">
        <v>1.4302583333333301</v>
      </c>
      <c r="AE79" s="2">
        <v>1.4833333333333301</v>
      </c>
      <c r="AF79" s="2">
        <v>1.4809083333333299</v>
      </c>
      <c r="AG79" s="2">
        <v>1.4755575000000001</v>
      </c>
      <c r="AH79" s="2">
        <v>1.5029908333333299</v>
      </c>
      <c r="AI79" s="2">
        <v>1.5417749999999999</v>
      </c>
      <c r="AJ79" s="2">
        <v>1.4641249999999999</v>
      </c>
      <c r="AK79" s="2">
        <v>1.4063333333333301</v>
      </c>
      <c r="AL79" s="2">
        <v>1.4033</v>
      </c>
      <c r="AM79" s="2">
        <v>1.443675</v>
      </c>
      <c r="AN79" s="2">
        <v>1.98681666666667</v>
      </c>
      <c r="AO79" s="2">
        <v>1.969625</v>
      </c>
      <c r="AP79" s="2">
        <v>2.128625</v>
      </c>
      <c r="AQ79" s="2">
        <v>2.2766333333333302</v>
      </c>
      <c r="AR79" s="2">
        <v>2.18669166666667</v>
      </c>
      <c r="AS79" s="2">
        <v>1.8956</v>
      </c>
      <c r="AT79" s="2">
        <v>1.73295</v>
      </c>
      <c r="AU79" s="2">
        <v>1.6909666666666701</v>
      </c>
      <c r="AV79" s="2">
        <v>1.73118333333333</v>
      </c>
      <c r="AW79" s="2">
        <v>1.61028333333333</v>
      </c>
      <c r="AX79" s="2">
        <v>1.59370833333333</v>
      </c>
      <c r="AY79" s="2">
        <v>1.9557083333333301</v>
      </c>
      <c r="AZ79" s="2">
        <v>1.91830833333333</v>
      </c>
      <c r="BA79" s="2">
        <v>1.79319425769221</v>
      </c>
      <c r="BB79" s="2">
        <v>1.7898939221094901</v>
      </c>
      <c r="BD79" s="2"/>
      <c r="BE79" s="2"/>
      <c r="BI79" t="s">
        <v>309</v>
      </c>
      <c r="BJ79">
        <v>7.8568137499999997</v>
      </c>
    </row>
    <row r="80" spans="1:62">
      <c r="A80" s="2" t="s">
        <v>288</v>
      </c>
      <c r="B80" s="2">
        <v>4.9370600039370602</v>
      </c>
      <c r="C80" s="2">
        <v>4.9370600039370602</v>
      </c>
      <c r="D80" s="2">
        <v>4.9370600039370602</v>
      </c>
      <c r="E80" s="2">
        <v>4.9370600039370602</v>
      </c>
      <c r="F80" s="2">
        <v>4.9370600039370602</v>
      </c>
      <c r="G80" s="2">
        <v>4.9370600039370602</v>
      </c>
      <c r="H80" s="2">
        <v>4.9370600039370602</v>
      </c>
      <c r="I80" s="2">
        <v>4.9370600039370602</v>
      </c>
      <c r="J80" s="2">
        <v>4.9370600039370602</v>
      </c>
      <c r="K80" s="2">
        <v>5.1941975041942001</v>
      </c>
      <c r="L80" s="2">
        <v>5.5541900045541901</v>
      </c>
      <c r="M80" s="2">
        <v>5.5406013547209403</v>
      </c>
      <c r="N80" s="2">
        <v>5.0445445156406201</v>
      </c>
      <c r="O80" s="2">
        <v>4.4527796739908299</v>
      </c>
      <c r="P80" s="2">
        <v>4.8096184728558304</v>
      </c>
      <c r="Q80" s="2">
        <v>4.2877995153765696</v>
      </c>
      <c r="R80" s="2">
        <v>4.8028783632131002</v>
      </c>
      <c r="S80" s="2">
        <v>4.9051733225321703</v>
      </c>
      <c r="T80" s="2">
        <v>4.5130999993333303</v>
      </c>
      <c r="U80" s="2">
        <v>4.2544166660833298</v>
      </c>
      <c r="V80" s="2">
        <v>4.2255749990833298</v>
      </c>
      <c r="W80" s="2">
        <v>5.4346083325833296</v>
      </c>
      <c r="X80" s="2">
        <v>6.5720999990833304</v>
      </c>
      <c r="Y80" s="2">
        <v>7.6212916657500003</v>
      </c>
      <c r="Z80" s="2">
        <v>8.7390999995833294</v>
      </c>
      <c r="AA80" s="2">
        <v>8.9852249997500007</v>
      </c>
      <c r="AB80" s="2">
        <v>6.9260916666666699</v>
      </c>
      <c r="AC80" s="2">
        <v>6.01070833333333</v>
      </c>
      <c r="AD80" s="2">
        <v>5.9569416666666699</v>
      </c>
      <c r="AE80" s="2">
        <v>6.3801416666666704</v>
      </c>
      <c r="AF80" s="2">
        <v>5.4452749999999996</v>
      </c>
      <c r="AG80" s="2">
        <v>5.64211666666667</v>
      </c>
      <c r="AH80" s="2">
        <v>5.2938158333333298</v>
      </c>
      <c r="AI80" s="2">
        <v>5.6632300000000004</v>
      </c>
      <c r="AJ80" s="2">
        <v>5.5520449999999997</v>
      </c>
      <c r="AK80" s="2">
        <v>4.9914825</v>
      </c>
      <c r="AL80" s="2">
        <v>5.1155225</v>
      </c>
      <c r="AM80" s="2">
        <v>5.8366916666666704</v>
      </c>
      <c r="AN80" s="2">
        <v>5.8995156666666704</v>
      </c>
      <c r="BD80" s="2"/>
      <c r="BE80" s="2"/>
      <c r="BI80" t="s">
        <v>311</v>
      </c>
      <c r="BJ80" t="s">
        <v>597</v>
      </c>
    </row>
    <row r="81" spans="1:62">
      <c r="A81" s="2" t="s">
        <v>282</v>
      </c>
      <c r="B81" s="2">
        <v>6.9071400059071397</v>
      </c>
      <c r="C81" s="2">
        <v>6.9071400059071397</v>
      </c>
      <c r="D81" s="2">
        <v>6.9071400059071397</v>
      </c>
      <c r="E81" s="2">
        <v>6.9071400059071397</v>
      </c>
      <c r="F81" s="2">
        <v>6.9071400059071397</v>
      </c>
      <c r="G81" s="2">
        <v>6.9071400059071397</v>
      </c>
      <c r="H81" s="2">
        <v>6.9071400059071397</v>
      </c>
      <c r="I81" s="2">
        <v>6.9565450053809501</v>
      </c>
      <c r="J81" s="2">
        <v>7.5000000064999996</v>
      </c>
      <c r="K81" s="2">
        <v>7.5000000064999996</v>
      </c>
      <c r="L81" s="2">
        <v>7.5000000064999996</v>
      </c>
      <c r="M81" s="2">
        <v>7.4263379687119402</v>
      </c>
      <c r="N81" s="2">
        <v>6.9492916656666699</v>
      </c>
      <c r="O81" s="2">
        <v>6.049499999</v>
      </c>
      <c r="P81" s="2">
        <v>6.0948999989999999</v>
      </c>
      <c r="Q81" s="2">
        <v>5.746149999</v>
      </c>
      <c r="R81" s="2">
        <v>6.0450249989999998</v>
      </c>
      <c r="S81" s="2">
        <v>6.0031916656666704</v>
      </c>
      <c r="T81" s="2">
        <v>5.5146249989999996</v>
      </c>
      <c r="U81" s="2">
        <v>5.2609583323333302</v>
      </c>
      <c r="V81" s="2">
        <v>5.6359416656666701</v>
      </c>
      <c r="W81" s="2">
        <v>7.1233666656666701</v>
      </c>
      <c r="X81" s="2">
        <v>8.3324416661666696</v>
      </c>
      <c r="Y81" s="2">
        <v>9.1449916657500001</v>
      </c>
      <c r="Z81" s="2">
        <v>10.356591666250001</v>
      </c>
      <c r="AA81" s="2">
        <v>10.5963916664167</v>
      </c>
      <c r="AB81" s="2">
        <v>8.0909916665833403</v>
      </c>
      <c r="AC81" s="2">
        <v>6.8403166666666699</v>
      </c>
      <c r="AD81" s="2">
        <v>6.7315250000000004</v>
      </c>
      <c r="AE81" s="2">
        <v>7.3101750000000001</v>
      </c>
      <c r="AF81" s="2">
        <v>6.1885583333333303</v>
      </c>
      <c r="AG81" s="2">
        <v>6.3964583333333298</v>
      </c>
      <c r="AH81" s="2">
        <v>6.0361333333333302</v>
      </c>
      <c r="AI81" s="2">
        <v>6.4839391666666701</v>
      </c>
      <c r="AJ81" s="2">
        <v>6.3605516666666704</v>
      </c>
      <c r="AK81" s="2">
        <v>5.6023666666666703</v>
      </c>
      <c r="AL81" s="2">
        <v>5.79867166666667</v>
      </c>
      <c r="AM81" s="2">
        <v>6.6044591666666701</v>
      </c>
      <c r="AN81" s="2">
        <v>6.7008266666666696</v>
      </c>
      <c r="AO81" s="2">
        <v>6.9762399999999998</v>
      </c>
      <c r="AP81" s="2">
        <v>8.0831441666666706</v>
      </c>
      <c r="AQ81" s="2">
        <v>8.3228174999999993</v>
      </c>
      <c r="AR81" s="2">
        <v>7.8947141666666703</v>
      </c>
      <c r="AS81" s="2">
        <v>6.5876733333333304</v>
      </c>
      <c r="AT81" s="2">
        <v>5.9910566666666698</v>
      </c>
      <c r="AU81" s="2">
        <v>5.9969099999999997</v>
      </c>
      <c r="AV81" s="2">
        <v>5.9467783333333299</v>
      </c>
      <c r="AW81" s="2">
        <v>5.4437008333333301</v>
      </c>
      <c r="AX81" s="2">
        <v>5.0981308333333297</v>
      </c>
      <c r="AY81" s="2">
        <v>5.36086666666667</v>
      </c>
      <c r="AZ81" s="2">
        <v>5.6240750000000004</v>
      </c>
      <c r="BA81" s="2">
        <v>5.3687115350877201</v>
      </c>
      <c r="BB81" s="2">
        <v>5.7924755370391603</v>
      </c>
      <c r="BD81" s="2"/>
      <c r="BE81" s="2"/>
      <c r="BI81" t="s">
        <v>313</v>
      </c>
      <c r="BJ81">
        <v>494.04003744699003</v>
      </c>
    </row>
    <row r="82" spans="1:62">
      <c r="A82" s="2" t="s">
        <v>404</v>
      </c>
      <c r="B82" s="2">
        <v>1</v>
      </c>
      <c r="C82" s="2">
        <v>1</v>
      </c>
      <c r="D82" s="2">
        <v>1</v>
      </c>
      <c r="E82" s="2">
        <v>1</v>
      </c>
      <c r="F82" s="2">
        <v>1</v>
      </c>
      <c r="G82" s="2">
        <v>1</v>
      </c>
      <c r="H82" s="2">
        <v>1</v>
      </c>
      <c r="I82" s="2">
        <v>1</v>
      </c>
      <c r="J82" s="2">
        <v>1</v>
      </c>
      <c r="K82" s="2">
        <v>1</v>
      </c>
      <c r="L82" s="2">
        <v>1</v>
      </c>
      <c r="M82" s="2">
        <v>1</v>
      </c>
      <c r="N82" s="2">
        <v>1</v>
      </c>
      <c r="O82" s="2">
        <v>1</v>
      </c>
      <c r="P82" s="2">
        <v>1</v>
      </c>
      <c r="Q82" s="2">
        <v>1</v>
      </c>
      <c r="R82" s="2">
        <v>1</v>
      </c>
      <c r="S82" s="2">
        <v>1</v>
      </c>
      <c r="T82" s="2">
        <v>1</v>
      </c>
      <c r="U82" s="2">
        <v>1</v>
      </c>
      <c r="V82" s="2">
        <v>1</v>
      </c>
      <c r="W82" s="2">
        <v>1</v>
      </c>
      <c r="X82" s="2">
        <v>1</v>
      </c>
      <c r="Y82" s="2">
        <v>1</v>
      </c>
      <c r="Z82" s="2">
        <v>1</v>
      </c>
      <c r="AA82" s="2">
        <v>1</v>
      </c>
      <c r="AB82" s="2">
        <v>1</v>
      </c>
      <c r="AC82" s="2">
        <v>1</v>
      </c>
      <c r="AD82" s="2">
        <v>1</v>
      </c>
      <c r="AE82" s="2">
        <v>1</v>
      </c>
      <c r="AF82" s="2">
        <v>1</v>
      </c>
      <c r="AG82" s="2">
        <v>1</v>
      </c>
      <c r="AH82" s="2">
        <v>1</v>
      </c>
      <c r="AI82" s="2">
        <v>1</v>
      </c>
      <c r="AJ82" s="2">
        <v>1</v>
      </c>
      <c r="AK82" s="2">
        <v>1</v>
      </c>
      <c r="AL82" s="2">
        <v>1</v>
      </c>
      <c r="AM82" s="2">
        <v>1</v>
      </c>
      <c r="AN82" s="2">
        <v>1</v>
      </c>
      <c r="AO82" s="2">
        <v>1</v>
      </c>
      <c r="AP82" s="2">
        <v>1</v>
      </c>
      <c r="AQ82" s="2">
        <v>1</v>
      </c>
      <c r="AR82" s="2">
        <v>1</v>
      </c>
      <c r="AS82" s="2">
        <v>1</v>
      </c>
      <c r="AT82" s="2">
        <v>1</v>
      </c>
      <c r="AU82" s="2">
        <v>1</v>
      </c>
      <c r="AV82" s="2">
        <v>1</v>
      </c>
      <c r="AW82" s="2">
        <v>1</v>
      </c>
      <c r="AX82" s="2">
        <v>1</v>
      </c>
      <c r="AY82" s="2">
        <v>1</v>
      </c>
      <c r="AZ82" s="2">
        <v>1</v>
      </c>
      <c r="BA82" s="2">
        <v>1</v>
      </c>
      <c r="BB82" s="2">
        <v>1</v>
      </c>
      <c r="BD82" s="2"/>
      <c r="BE82" s="2"/>
      <c r="BI82" t="s">
        <v>315</v>
      </c>
      <c r="BJ82">
        <v>205.39416666666699</v>
      </c>
    </row>
    <row r="83" spans="1:62">
      <c r="A83" s="2" t="s">
        <v>292</v>
      </c>
      <c r="B83" s="2">
        <v>245.19510139835899</v>
      </c>
      <c r="C83" s="2">
        <v>245.26010162116</v>
      </c>
      <c r="D83" s="2">
        <v>245.013850686544</v>
      </c>
      <c r="E83" s="2">
        <v>245.01635069607499</v>
      </c>
      <c r="F83" s="2">
        <v>245.027184079042</v>
      </c>
      <c r="G83" s="2">
        <v>245.06093420770799</v>
      </c>
      <c r="H83" s="2">
        <v>245.67843655764401</v>
      </c>
      <c r="I83" s="2">
        <v>246.00093779128099</v>
      </c>
      <c r="J83" s="2">
        <v>247.56469375695099</v>
      </c>
      <c r="K83" s="2">
        <v>259.960574351236</v>
      </c>
      <c r="L83" s="2">
        <v>276.403137026845</v>
      </c>
      <c r="M83" s="2">
        <v>275.35645668533198</v>
      </c>
      <c r="N83" s="2">
        <v>252.02762746264901</v>
      </c>
      <c r="O83" s="2">
        <v>222.88918305322699</v>
      </c>
      <c r="P83" s="2">
        <v>240.70466763782301</v>
      </c>
      <c r="Q83" s="2">
        <v>214.31290034121901</v>
      </c>
      <c r="R83" s="2">
        <v>238.95049426705901</v>
      </c>
      <c r="S83" s="2">
        <v>245.67968656657601</v>
      </c>
      <c r="T83" s="2">
        <v>225.65586023395699</v>
      </c>
      <c r="U83" s="2">
        <v>212.721644262377</v>
      </c>
      <c r="V83" s="2">
        <v>211.27955541470499</v>
      </c>
      <c r="W83" s="2">
        <v>271.73145255032699</v>
      </c>
      <c r="X83" s="2">
        <v>328.60625269898998</v>
      </c>
      <c r="Y83" s="2">
        <v>381.06603602462798</v>
      </c>
      <c r="Z83" s="2">
        <v>436.95666578800802</v>
      </c>
      <c r="AA83" s="2">
        <v>449.26296271160697</v>
      </c>
      <c r="AB83" s="2">
        <v>346.305903554493</v>
      </c>
      <c r="AC83" s="2">
        <v>300.53656240147802</v>
      </c>
      <c r="AD83" s="2">
        <v>297.84821881937802</v>
      </c>
      <c r="AE83" s="2">
        <v>319.008299487903</v>
      </c>
      <c r="AF83" s="2">
        <v>272.264787954393</v>
      </c>
      <c r="AG83" s="2">
        <v>282.10690880881998</v>
      </c>
      <c r="AH83" s="2">
        <v>264.69180075057898</v>
      </c>
      <c r="AI83" s="2">
        <v>283.16257950001801</v>
      </c>
      <c r="AJ83" s="2">
        <v>555.20469565569704</v>
      </c>
      <c r="AK83" s="2">
        <v>499.14842590131002</v>
      </c>
      <c r="AL83" s="2">
        <v>511.55243027251601</v>
      </c>
      <c r="AM83" s="2">
        <v>583.66937235339606</v>
      </c>
      <c r="AN83" s="2">
        <v>589.951774567332</v>
      </c>
      <c r="AO83" s="2">
        <v>615.69913197380595</v>
      </c>
      <c r="AP83" s="2">
        <v>711.97627443083297</v>
      </c>
      <c r="AQ83" s="2">
        <v>733.03850707000004</v>
      </c>
      <c r="AR83" s="2">
        <v>696.98820361166702</v>
      </c>
      <c r="AS83" s="2">
        <v>581.20031386416701</v>
      </c>
      <c r="AT83" s="2">
        <v>528.28480930499995</v>
      </c>
      <c r="AU83" s="2">
        <v>527.46814284000004</v>
      </c>
      <c r="AV83" s="2">
        <v>522.89010961083295</v>
      </c>
      <c r="AW83" s="2">
        <v>479.26678258750002</v>
      </c>
      <c r="AX83" s="2">
        <v>447.80525556077299</v>
      </c>
      <c r="AY83" s="2">
        <v>472.18629075489298</v>
      </c>
      <c r="AZ83" s="2">
        <v>495.277021572396</v>
      </c>
      <c r="BA83" s="2">
        <v>471.86611409170001</v>
      </c>
      <c r="BB83" s="2">
        <v>510.52713590196998</v>
      </c>
      <c r="BD83" s="2"/>
      <c r="BE83" s="2"/>
      <c r="BI83" t="s">
        <v>317</v>
      </c>
      <c r="BJ83">
        <v>43.462783333333299</v>
      </c>
    </row>
    <row r="84" spans="1:62">
      <c r="A84" s="2" t="s">
        <v>551</v>
      </c>
      <c r="B84" s="2">
        <v>0.357142999357143</v>
      </c>
      <c r="C84" s="2">
        <v>0.357142999357143</v>
      </c>
      <c r="D84" s="2">
        <v>0.357142999357143</v>
      </c>
      <c r="E84" s="2">
        <v>0.357142999357143</v>
      </c>
      <c r="F84" s="2">
        <v>0.357142999357143</v>
      </c>
      <c r="G84" s="2">
        <v>0.357142999357143</v>
      </c>
      <c r="H84" s="2">
        <v>0.357142999357143</v>
      </c>
      <c r="I84" s="2">
        <v>0.36210333266567502</v>
      </c>
      <c r="J84" s="2">
        <v>0.41666699941666702</v>
      </c>
      <c r="K84" s="2">
        <v>0.41666699941666702</v>
      </c>
      <c r="L84" s="2">
        <v>0.41666699941666702</v>
      </c>
      <c r="M84" s="2">
        <v>0.41092023742942502</v>
      </c>
      <c r="N84" s="2">
        <v>0.40039046153000801</v>
      </c>
      <c r="O84" s="2">
        <v>0.40817094529930797</v>
      </c>
      <c r="P84" s="2">
        <v>0.42775643974766298</v>
      </c>
      <c r="Q84" s="2">
        <v>0.45204116566666702</v>
      </c>
      <c r="R84" s="2">
        <v>0.55650983233333295</v>
      </c>
      <c r="S84" s="2">
        <v>0.57327199900000003</v>
      </c>
      <c r="T84" s="2">
        <v>0.52150458233333297</v>
      </c>
      <c r="U84" s="2">
        <v>0.47218116566666701</v>
      </c>
      <c r="V84" s="2">
        <v>0.43029499900000001</v>
      </c>
      <c r="W84" s="2">
        <v>0.49764133233333302</v>
      </c>
      <c r="X84" s="2">
        <v>0.57244683233333304</v>
      </c>
      <c r="Y84" s="2">
        <v>0.65972458233333298</v>
      </c>
      <c r="Z84" s="2">
        <v>0.75180666625000003</v>
      </c>
      <c r="AA84" s="2">
        <v>0.77924599974999997</v>
      </c>
      <c r="AB84" s="2">
        <v>0.68219733333333299</v>
      </c>
      <c r="AC84" s="2">
        <v>0.61192650000000004</v>
      </c>
      <c r="AD84" s="2">
        <v>0.56217016666666697</v>
      </c>
      <c r="AE84" s="2">
        <v>0.61117275000000004</v>
      </c>
      <c r="AF84" s="2">
        <v>0.56317716666666695</v>
      </c>
      <c r="AG84" s="2">
        <v>0.56701533333333298</v>
      </c>
      <c r="AH84" s="2">
        <v>0.56977416666666703</v>
      </c>
      <c r="AI84" s="2">
        <v>0.66675655333333295</v>
      </c>
      <c r="AJ84" s="2">
        <v>0.65342660416666698</v>
      </c>
      <c r="AK84" s="2">
        <v>0.63366811999999995</v>
      </c>
      <c r="AL84" s="2">
        <v>0.64095825500000003</v>
      </c>
      <c r="AM84" s="2">
        <v>0.61083611416666705</v>
      </c>
      <c r="AN84" s="2">
        <v>0.60382359416666698</v>
      </c>
      <c r="AO84" s="2">
        <v>0.61805684500000002</v>
      </c>
      <c r="AP84" s="2">
        <v>0.66093083333333302</v>
      </c>
      <c r="AQ84" s="2">
        <v>0.69465500000000002</v>
      </c>
      <c r="AR84" s="2">
        <v>0.66722333333333295</v>
      </c>
      <c r="AS84" s="2">
        <v>0.61247249999999998</v>
      </c>
      <c r="AT84" s="2">
        <v>0.54618</v>
      </c>
      <c r="AU84" s="2">
        <v>0.54999833333333303</v>
      </c>
      <c r="AV84" s="2">
        <v>0.54348666666666701</v>
      </c>
      <c r="AW84" s="2">
        <v>0.499771666666667</v>
      </c>
      <c r="AX84" s="2">
        <v>0.54396624999999998</v>
      </c>
      <c r="AY84" s="2">
        <v>0.64191926349599604</v>
      </c>
      <c r="AZ84" s="2">
        <v>0.64717934556016499</v>
      </c>
      <c r="BA84" s="2">
        <v>0.62414083574049495</v>
      </c>
      <c r="BB84" s="2">
        <v>0.63304698885732702</v>
      </c>
      <c r="BD84" s="2"/>
      <c r="BE84" s="2"/>
      <c r="BI84" t="s">
        <v>319</v>
      </c>
      <c r="BJ84" t="s">
        <v>597</v>
      </c>
    </row>
    <row r="85" spans="1:62">
      <c r="A85" s="2" t="s">
        <v>296</v>
      </c>
      <c r="AL85" s="2">
        <v>1.2627999999999999</v>
      </c>
      <c r="AM85" s="2">
        <v>1.2975000000000001</v>
      </c>
      <c r="AN85" s="2">
        <v>1.38981666666667</v>
      </c>
      <c r="AO85" s="2">
        <v>2.0245166666666701</v>
      </c>
      <c r="AP85" s="2">
        <v>1.97616666666667</v>
      </c>
      <c r="AQ85" s="2">
        <v>2.0730166666666698</v>
      </c>
      <c r="AR85" s="2">
        <v>2.195675</v>
      </c>
      <c r="AS85" s="2">
        <v>2.1456499999999998</v>
      </c>
      <c r="AT85" s="2">
        <v>1.91665</v>
      </c>
      <c r="AU85" s="2">
        <v>1.812675</v>
      </c>
      <c r="AV85" s="2">
        <v>1.78043333333333</v>
      </c>
      <c r="AW85" s="2">
        <v>1.67049166666667</v>
      </c>
      <c r="AX85" s="2">
        <v>1.4907916666666701</v>
      </c>
      <c r="AY85" s="2">
        <v>1.6704870967741901</v>
      </c>
      <c r="AZ85" s="2">
        <v>1.78234166666667</v>
      </c>
      <c r="BA85" s="2">
        <v>1.6864954301075299</v>
      </c>
      <c r="BB85" s="2">
        <v>1.6512583333333299</v>
      </c>
      <c r="BD85" s="2"/>
      <c r="BE85" s="2"/>
      <c r="BI85" t="s">
        <v>321</v>
      </c>
      <c r="BJ85">
        <v>7.7560000000000002</v>
      </c>
    </row>
    <row r="86" spans="1:62">
      <c r="A86" s="2" t="s">
        <v>42</v>
      </c>
      <c r="B86" s="2">
        <v>7.1391596674247305E-5</v>
      </c>
      <c r="C86" s="2">
        <v>7.1391596674247305E-5</v>
      </c>
      <c r="D86" s="2">
        <v>7.1391596674247305E-5</v>
      </c>
      <c r="E86" s="2">
        <v>7.1391596674247305E-5</v>
      </c>
      <c r="F86" s="2">
        <v>7.1391596674247305E-5</v>
      </c>
      <c r="G86" s="2">
        <v>7.1391596674247305E-5</v>
      </c>
      <c r="H86" s="2">
        <v>7.1391596674247305E-5</v>
      </c>
      <c r="I86" s="2">
        <v>8.6081194792526894E-5</v>
      </c>
      <c r="J86" s="2">
        <v>1.01985139685E-4</v>
      </c>
      <c r="K86" s="2">
        <v>1.01985139685E-4</v>
      </c>
      <c r="L86" s="2">
        <v>1.01985139685E-4</v>
      </c>
      <c r="M86" s="2">
        <v>1.0342936280328E-4</v>
      </c>
      <c r="N86" s="2">
        <v>1.33267478842706E-4</v>
      </c>
      <c r="O86" s="2">
        <v>1.16437365491452E-4</v>
      </c>
      <c r="P86" s="2">
        <v>1.14938171943065E-4</v>
      </c>
      <c r="Q86" s="2">
        <v>1.14938171943065E-4</v>
      </c>
      <c r="R86" s="2">
        <v>1.14938171943065E-4</v>
      </c>
      <c r="S86" s="2">
        <v>1.14938171943065E-4</v>
      </c>
      <c r="T86" s="2">
        <v>1.7626318381266601E-4</v>
      </c>
      <c r="U86" s="2">
        <v>2.7485215053763402E-4</v>
      </c>
      <c r="V86" s="2">
        <v>2.7485215053763402E-4</v>
      </c>
      <c r="W86" s="2">
        <v>2.7485215053763402E-4</v>
      </c>
      <c r="X86" s="2">
        <v>2.7485215053763402E-4</v>
      </c>
      <c r="Y86" s="2">
        <v>8.8252277014463302E-4</v>
      </c>
      <c r="Z86" s="2">
        <v>3.5966844251375698E-3</v>
      </c>
      <c r="AA86" s="2">
        <v>5.4335771505376398E-3</v>
      </c>
      <c r="AB86" s="2">
        <v>8.9156207437275994E-3</v>
      </c>
      <c r="AC86" s="2">
        <v>1.5365068100358399E-2</v>
      </c>
      <c r="AD86" s="2">
        <v>2.0223704525089599E-2</v>
      </c>
      <c r="AE86" s="2">
        <v>2.6985483870967698E-2</v>
      </c>
      <c r="AF86" s="2">
        <v>3.2615621953404998E-2</v>
      </c>
      <c r="AG86" s="2">
        <v>3.67633074820789E-2</v>
      </c>
      <c r="AH86" s="2">
        <v>4.3685167383512503E-2</v>
      </c>
      <c r="AI86" s="2">
        <v>6.4871187589605694E-2</v>
      </c>
      <c r="AJ86" s="2">
        <v>9.5568238854515902E-2</v>
      </c>
      <c r="AK86" s="2">
        <v>0.119913872960145</v>
      </c>
      <c r="AL86" s="2">
        <v>0.16354716757520099</v>
      </c>
      <c r="AM86" s="2">
        <v>0.204796277898216</v>
      </c>
      <c r="AN86" s="2">
        <v>0.23116590058234099</v>
      </c>
      <c r="AO86" s="2">
        <v>0.26664297240719098</v>
      </c>
      <c r="AP86" s="2">
        <v>0.54491917586876604</v>
      </c>
      <c r="AQ86" s="2">
        <v>0.71630515780899495</v>
      </c>
      <c r="AR86" s="2">
        <v>0.79241708431316704</v>
      </c>
      <c r="AS86" s="2">
        <v>0.86676432652534496</v>
      </c>
      <c r="AT86" s="2">
        <v>0.89949485400706297</v>
      </c>
      <c r="AU86" s="2">
        <v>0.90627897003822699</v>
      </c>
      <c r="AV86" s="2">
        <v>0.91645177271303002</v>
      </c>
      <c r="AW86" s="2">
        <v>0.93524784557480201</v>
      </c>
      <c r="AX86" s="2">
        <v>1.05785833333333</v>
      </c>
      <c r="AY86" s="2">
        <v>1.4088000000000001</v>
      </c>
      <c r="AZ86" s="2">
        <v>1.431025</v>
      </c>
      <c r="BA86" s="2">
        <v>1.5118499999999999</v>
      </c>
      <c r="BB86" s="2">
        <v>1.7958166666666699</v>
      </c>
      <c r="BD86" s="2"/>
      <c r="BE86" s="2"/>
      <c r="BI86" t="s">
        <v>323</v>
      </c>
      <c r="BJ86">
        <v>223.69499999999999</v>
      </c>
    </row>
    <row r="87" spans="1:62">
      <c r="A87" s="2" t="s">
        <v>311</v>
      </c>
      <c r="B87" s="2">
        <v>24.685000023684999</v>
      </c>
      <c r="C87" s="2">
        <v>24.685000023684999</v>
      </c>
      <c r="D87" s="2">
        <v>24.685000023684999</v>
      </c>
      <c r="E87" s="2">
        <v>24.685000023684999</v>
      </c>
      <c r="F87" s="2">
        <v>24.685000023684999</v>
      </c>
      <c r="G87" s="2">
        <v>24.685000023684999</v>
      </c>
      <c r="H87" s="2">
        <v>24.685000023684999</v>
      </c>
      <c r="I87" s="2">
        <v>24.685000023684999</v>
      </c>
      <c r="J87" s="2">
        <v>24.685000023684999</v>
      </c>
      <c r="K87" s="2">
        <v>24.685000023684999</v>
      </c>
      <c r="L87" s="2">
        <v>24.685000023684999</v>
      </c>
      <c r="M87" s="2">
        <v>24.612752017628001</v>
      </c>
      <c r="N87" s="2">
        <v>22.7362739789965</v>
      </c>
      <c r="O87" s="2">
        <v>20.716091769979101</v>
      </c>
      <c r="P87" s="2">
        <v>20.556276171700802</v>
      </c>
      <c r="Q87" s="2">
        <v>20.6732649333333</v>
      </c>
      <c r="R87" s="2">
        <v>21.3819569425</v>
      </c>
      <c r="S87" s="2">
        <v>21.144482672500001</v>
      </c>
      <c r="T87" s="2">
        <v>19.723540754999998</v>
      </c>
      <c r="U87" s="2">
        <v>19.1070133208333</v>
      </c>
      <c r="V87" s="2">
        <v>18.9688930416667</v>
      </c>
      <c r="W87" s="2">
        <v>20.948117119166699</v>
      </c>
      <c r="X87" s="2">
        <v>22.366028524166701</v>
      </c>
      <c r="Y87" s="2">
        <v>23.095183975000001</v>
      </c>
      <c r="Z87" s="2">
        <v>24.089943695833298</v>
      </c>
      <c r="AA87" s="2">
        <v>24.333098786666699</v>
      </c>
      <c r="AB87" s="2">
        <v>333.45249999999999</v>
      </c>
      <c r="AC87" s="2">
        <v>428.40249999999997</v>
      </c>
      <c r="AD87" s="2">
        <v>474.39583333333297</v>
      </c>
      <c r="AE87" s="2">
        <v>591.64583333333303</v>
      </c>
      <c r="AF87" s="2">
        <v>660.16666666666697</v>
      </c>
      <c r="AG87" s="2">
        <v>753.85808333333296</v>
      </c>
      <c r="AH87" s="2">
        <v>902.00133333333304</v>
      </c>
      <c r="AI87" s="2">
        <v>955.49033333333296</v>
      </c>
      <c r="AJ87" s="2">
        <v>976.63641666666695</v>
      </c>
      <c r="AK87" s="2">
        <v>991.41150000000005</v>
      </c>
      <c r="AL87" s="2">
        <v>1004.01658333333</v>
      </c>
      <c r="AM87" s="2">
        <v>1095.3254999999999</v>
      </c>
      <c r="AN87" s="2">
        <v>1236.8317500000001</v>
      </c>
      <c r="AO87" s="2">
        <v>1387.4013333333301</v>
      </c>
      <c r="AP87" s="2">
        <v>1746.86991666667</v>
      </c>
      <c r="AQ87" s="2">
        <v>1950.55833333333</v>
      </c>
      <c r="AR87" s="2">
        <v>1975.84375</v>
      </c>
      <c r="AS87" s="2">
        <v>1984.9312500000001</v>
      </c>
      <c r="AT87" s="2">
        <v>2243.9312500000001</v>
      </c>
      <c r="AU87" s="2">
        <v>3644.3333333333298</v>
      </c>
      <c r="AV87" s="2">
        <v>5148.75</v>
      </c>
      <c r="AW87" s="2">
        <v>4197.7520041666703</v>
      </c>
      <c r="AX87" s="2">
        <v>4601.6910041666697</v>
      </c>
      <c r="AY87" s="2">
        <v>4801.0832375</v>
      </c>
      <c r="AZ87" s="2">
        <v>5726.0710208333303</v>
      </c>
      <c r="BA87" s="2">
        <v>6658.0312583333298</v>
      </c>
      <c r="BD87" s="2"/>
      <c r="BE87" s="2"/>
      <c r="BI87" t="s">
        <v>325</v>
      </c>
      <c r="BJ87">
        <v>122.17912132045799</v>
      </c>
    </row>
    <row r="88" spans="1:62">
      <c r="A88" s="2" t="s">
        <v>294</v>
      </c>
      <c r="B88" s="2">
        <v>1.7857107145017099</v>
      </c>
      <c r="C88" s="2">
        <v>1.7857107145017099</v>
      </c>
      <c r="D88" s="2">
        <v>1.7857107145017099</v>
      </c>
      <c r="E88" s="2">
        <v>1.7857107145017099</v>
      </c>
      <c r="F88" s="2">
        <v>1.7857107145017099</v>
      </c>
      <c r="G88" s="2">
        <v>1.7857107145017099</v>
      </c>
      <c r="H88" s="2">
        <v>1.7857107145017099</v>
      </c>
      <c r="I88" s="2">
        <v>1.83531392893198</v>
      </c>
      <c r="J88" s="2">
        <v>2.08333000108333</v>
      </c>
      <c r="K88" s="2">
        <v>2.08333000108333</v>
      </c>
      <c r="L88" s="2">
        <v>2.08333000108333</v>
      </c>
      <c r="M88" s="2">
        <v>2.0545982738146198</v>
      </c>
      <c r="N88" s="2">
        <v>2.0013327960424601</v>
      </c>
      <c r="O88" s="2">
        <v>1.7024045640635801</v>
      </c>
      <c r="P88" s="2">
        <v>1.7109267862755799</v>
      </c>
      <c r="Q88" s="2">
        <v>1.8080437071058399</v>
      </c>
      <c r="R88" s="2">
        <v>2.2256731353848398</v>
      </c>
      <c r="S88" s="2">
        <v>2.2930188807786198</v>
      </c>
      <c r="T88" s="2">
        <v>2.0857452966718499</v>
      </c>
      <c r="U88" s="2">
        <v>1.88841579961904</v>
      </c>
      <c r="V88" s="2">
        <v>1.7209828399170599</v>
      </c>
      <c r="W88" s="2">
        <v>1.9901702093111799</v>
      </c>
      <c r="X88" s="2">
        <v>2.2895101853073001</v>
      </c>
      <c r="Y88" s="2">
        <v>2.6385746191158299</v>
      </c>
      <c r="Z88" s="2">
        <v>3.58405733379709</v>
      </c>
      <c r="AA88" s="2">
        <v>3.8938738044416201</v>
      </c>
      <c r="AB88" s="2">
        <v>6.9249710882610698</v>
      </c>
      <c r="AC88" s="2">
        <v>7.07440010539122</v>
      </c>
      <c r="AD88" s="2">
        <v>6.70842323781853</v>
      </c>
      <c r="AE88" s="2">
        <v>7.5835829400414898</v>
      </c>
      <c r="AF88" s="2">
        <v>7.8789921808440599</v>
      </c>
      <c r="AG88" s="2">
        <v>8.7331408398755705</v>
      </c>
      <c r="AH88" s="2">
        <v>8.89571491305405</v>
      </c>
      <c r="AI88" s="2">
        <v>9.1144194715680502</v>
      </c>
      <c r="AJ88" s="2">
        <v>9.5817709601133902</v>
      </c>
      <c r="AK88" s="2">
        <v>9.5442648193098893</v>
      </c>
      <c r="AL88" s="2">
        <v>9.7971734695092998</v>
      </c>
      <c r="AM88" s="2">
        <v>10.2001666666667</v>
      </c>
      <c r="AN88" s="2">
        <v>10.6431</v>
      </c>
      <c r="AO88" s="2">
        <v>11.395091666666699</v>
      </c>
      <c r="AP88" s="2">
        <v>12.7876250950944</v>
      </c>
      <c r="AQ88" s="2">
        <v>15.687158333333301</v>
      </c>
      <c r="AR88" s="2">
        <v>19.917825000000001</v>
      </c>
      <c r="AS88" s="2">
        <v>28.530508333333302</v>
      </c>
      <c r="AT88" s="2">
        <v>30.030083333333302</v>
      </c>
      <c r="AU88" s="2">
        <v>28.575433333333301</v>
      </c>
      <c r="AV88" s="2">
        <v>28.065725</v>
      </c>
      <c r="AW88" s="2">
        <v>24.873433333333299</v>
      </c>
      <c r="AX88" s="2">
        <v>22.192350000000001</v>
      </c>
      <c r="AY88" s="2">
        <v>26.644361204231299</v>
      </c>
      <c r="AZ88" s="2">
        <v>28.0119536626841</v>
      </c>
      <c r="BA88" s="2">
        <v>29.4615200601576</v>
      </c>
      <c r="BB88" s="2">
        <v>32.077133888621702</v>
      </c>
      <c r="BD88" s="2"/>
      <c r="BE88" s="2"/>
      <c r="BI88" t="s">
        <v>37</v>
      </c>
      <c r="BJ88">
        <v>58.597845416666701</v>
      </c>
    </row>
    <row r="89" spans="1:62">
      <c r="A89" s="2" t="s">
        <v>313</v>
      </c>
      <c r="B89" s="2">
        <v>0.44230769274999998</v>
      </c>
      <c r="C89" s="2">
        <v>0.44230769274999998</v>
      </c>
      <c r="D89" s="2">
        <v>0.44230769274999998</v>
      </c>
      <c r="E89" s="2">
        <v>0.44230769274999998</v>
      </c>
      <c r="F89" s="2">
        <v>0.44230769274999998</v>
      </c>
      <c r="G89" s="2">
        <v>0.44230769274999998</v>
      </c>
      <c r="H89" s="2">
        <v>0.44230769274999998</v>
      </c>
      <c r="I89" s="2">
        <v>0.44230769274999998</v>
      </c>
      <c r="J89" s="2">
        <v>0.44230769274999998</v>
      </c>
      <c r="K89" s="2">
        <v>0.44230769274999998</v>
      </c>
      <c r="L89" s="2">
        <v>0.44230769274999998</v>
      </c>
      <c r="M89" s="2">
        <v>0.43631031211778598</v>
      </c>
      <c r="N89" s="2">
        <v>0.41620641025384802</v>
      </c>
      <c r="O89" s="2">
        <v>0.37715641025256502</v>
      </c>
      <c r="P89" s="2">
        <v>0.39089487179230897</v>
      </c>
      <c r="Q89" s="2">
        <v>0.39297307691794903</v>
      </c>
      <c r="R89" s="2">
        <v>0.46506282050897402</v>
      </c>
      <c r="S89" s="2">
        <v>0.51759904644615595</v>
      </c>
      <c r="T89" s="2">
        <v>0.53905898101025695</v>
      </c>
      <c r="U89" s="2">
        <v>0.52395467091410297</v>
      </c>
      <c r="V89" s="2">
        <v>0.52016712113846297</v>
      </c>
      <c r="W89" s="2">
        <v>0.57444162668717902</v>
      </c>
      <c r="X89" s="2">
        <v>0.61332410254871905</v>
      </c>
      <c r="Y89" s="2">
        <v>0.64767012819102598</v>
      </c>
      <c r="Z89" s="2">
        <v>1.6086282051281999</v>
      </c>
      <c r="AA89" s="2">
        <v>2.4502564102564102</v>
      </c>
      <c r="AB89" s="2">
        <v>3.13274358974359</v>
      </c>
      <c r="AC89" s="2">
        <v>8.6001282051282004</v>
      </c>
      <c r="AD89" s="2">
        <v>17.072410256410201</v>
      </c>
      <c r="AE89" s="2">
        <v>27.8483846153846</v>
      </c>
      <c r="AF89" s="2">
        <v>33.622410256410198</v>
      </c>
      <c r="AG89" s="2">
        <v>56.286256410256399</v>
      </c>
      <c r="AH89" s="2">
        <v>106.675576923077</v>
      </c>
      <c r="AI89" s="2">
        <v>155.106205128205</v>
      </c>
      <c r="AJ89" s="2">
        <v>198.34064102564099</v>
      </c>
      <c r="AK89" s="2">
        <v>278.03910256410302</v>
      </c>
      <c r="AL89" s="2">
        <v>405.745</v>
      </c>
      <c r="AM89" s="2">
        <v>583.66937235339606</v>
      </c>
      <c r="AN89" s="2">
        <v>589.951774567332</v>
      </c>
      <c r="AO89" s="2">
        <v>615.69913197380595</v>
      </c>
      <c r="AP89" s="2">
        <v>711.97627443083297</v>
      </c>
      <c r="AQ89" s="2">
        <v>733.03850707000004</v>
      </c>
      <c r="AR89" s="2">
        <v>696.98820361166702</v>
      </c>
      <c r="AS89" s="2">
        <v>581.20031386416701</v>
      </c>
      <c r="AT89" s="2">
        <v>528.28480930499995</v>
      </c>
      <c r="AU89" s="2">
        <v>527.46814284000004</v>
      </c>
      <c r="AV89" s="2">
        <v>522.89010961083295</v>
      </c>
      <c r="AW89" s="2">
        <v>479.26678258750002</v>
      </c>
      <c r="AX89" s="2">
        <v>447.80525556077299</v>
      </c>
      <c r="AY89" s="2">
        <v>472.18629075489298</v>
      </c>
      <c r="AZ89" s="2">
        <v>495.277021572396</v>
      </c>
      <c r="BA89" s="2">
        <v>471.86611409170001</v>
      </c>
      <c r="BB89" s="2">
        <v>510.52713590196998</v>
      </c>
      <c r="BD89" s="2"/>
      <c r="BE89" s="2"/>
      <c r="BI89" t="s">
        <v>328</v>
      </c>
      <c r="BJ89">
        <v>10461.24</v>
      </c>
    </row>
    <row r="90" spans="1:62">
      <c r="A90" s="2" t="s">
        <v>274</v>
      </c>
      <c r="B90" s="2">
        <v>245.19510139835899</v>
      </c>
      <c r="C90" s="2">
        <v>245.26010162116</v>
      </c>
      <c r="D90" s="2">
        <v>245.013850686544</v>
      </c>
      <c r="E90" s="2">
        <v>245.01635069607499</v>
      </c>
      <c r="F90" s="2">
        <v>245.027184079042</v>
      </c>
      <c r="G90" s="2">
        <v>245.06093420770799</v>
      </c>
      <c r="H90" s="2">
        <v>245.67843655764401</v>
      </c>
      <c r="I90" s="2">
        <v>246.00093779128099</v>
      </c>
      <c r="J90" s="2">
        <v>247.56469375695099</v>
      </c>
      <c r="K90" s="2">
        <v>259.960574351236</v>
      </c>
      <c r="L90" s="2">
        <v>276.403137026845</v>
      </c>
      <c r="M90" s="2">
        <v>258.65525539573798</v>
      </c>
      <c r="N90" s="2">
        <v>252.02762746264901</v>
      </c>
      <c r="O90" s="2">
        <v>222.88918305322699</v>
      </c>
      <c r="P90" s="2">
        <v>240.70466763782301</v>
      </c>
      <c r="Q90" s="2">
        <v>214.31290034121901</v>
      </c>
      <c r="R90" s="2">
        <v>238.95049426705901</v>
      </c>
      <c r="S90" s="2">
        <v>245.67968656657601</v>
      </c>
      <c r="T90" s="2">
        <v>225.65586023395699</v>
      </c>
      <c r="U90" s="2">
        <v>212.721644262377</v>
      </c>
      <c r="V90" s="2">
        <v>211.27955541470499</v>
      </c>
      <c r="W90" s="2">
        <v>271.73145255032699</v>
      </c>
      <c r="X90" s="2">
        <v>328.60625269898998</v>
      </c>
      <c r="Y90" s="2">
        <v>381.06603602462798</v>
      </c>
      <c r="Z90" s="2">
        <v>436.95666578800802</v>
      </c>
      <c r="AA90" s="2">
        <v>449.26296271160697</v>
      </c>
      <c r="AB90" s="2">
        <v>346.305903554493</v>
      </c>
      <c r="AC90" s="2">
        <v>300.53656240147802</v>
      </c>
      <c r="AD90" s="2">
        <v>297.84821881937802</v>
      </c>
      <c r="AE90" s="2">
        <v>319.008299487903</v>
      </c>
      <c r="AF90" s="2">
        <v>272.264787954393</v>
      </c>
      <c r="AG90" s="2">
        <v>282.10690880881998</v>
      </c>
      <c r="AH90" s="2">
        <v>264.69180075057898</v>
      </c>
      <c r="AI90" s="2">
        <v>283.16257950001801</v>
      </c>
      <c r="AJ90" s="2">
        <v>555.20469565569704</v>
      </c>
      <c r="AK90" s="2">
        <v>499.14842590131002</v>
      </c>
      <c r="AL90" s="2">
        <v>511.55243027251601</v>
      </c>
      <c r="AM90" s="2">
        <v>583.66937235339606</v>
      </c>
      <c r="AN90" s="2">
        <v>589.951774567332</v>
      </c>
      <c r="AO90" s="2">
        <v>615.69913197380595</v>
      </c>
      <c r="AP90" s="2">
        <v>711.97627443083297</v>
      </c>
      <c r="AQ90" s="2">
        <v>733.03850707000004</v>
      </c>
      <c r="AR90" s="2">
        <v>696.98820361166702</v>
      </c>
      <c r="AS90" s="2">
        <v>581.20031386416701</v>
      </c>
      <c r="AT90" s="2">
        <v>528.28480930499995</v>
      </c>
      <c r="AU90" s="2">
        <v>527.46814284000004</v>
      </c>
      <c r="AV90" s="2">
        <v>522.89010961083295</v>
      </c>
      <c r="AW90" s="2">
        <v>479.26678258750002</v>
      </c>
      <c r="AX90" s="2">
        <v>447.80525556077299</v>
      </c>
      <c r="AY90" s="2">
        <v>472.18629075489298</v>
      </c>
      <c r="AZ90" s="2">
        <v>495.277021572396</v>
      </c>
      <c r="BA90" s="2">
        <v>471.86611409170001</v>
      </c>
      <c r="BB90" s="2">
        <v>510.52713590196998</v>
      </c>
      <c r="BD90" s="2"/>
      <c r="BE90" s="2"/>
      <c r="BI90" t="s">
        <v>330</v>
      </c>
      <c r="BJ90">
        <v>18414.448010037398</v>
      </c>
    </row>
    <row r="91" spans="1:62">
      <c r="A91" s="2" t="s">
        <v>301</v>
      </c>
      <c r="B91" s="2">
        <v>30.000300003</v>
      </c>
      <c r="C91" s="2">
        <v>30.000050024666699</v>
      </c>
      <c r="D91" s="2">
        <v>30.000000028999999</v>
      </c>
      <c r="E91" s="2">
        <v>30.000000028999999</v>
      </c>
      <c r="F91" s="2">
        <v>30.000000028999999</v>
      </c>
      <c r="G91" s="2">
        <v>30.000000028999999</v>
      </c>
      <c r="H91" s="2">
        <v>30.000000028999999</v>
      </c>
      <c r="I91" s="2">
        <v>30.000000028999999</v>
      </c>
      <c r="J91" s="2">
        <v>30.000000028999999</v>
      </c>
      <c r="K91" s="2">
        <v>30.000000028999999</v>
      </c>
      <c r="L91" s="2">
        <v>30.000000028999999</v>
      </c>
      <c r="M91" s="2">
        <v>30.0000000289151</v>
      </c>
      <c r="N91" s="2">
        <v>30.000300003</v>
      </c>
      <c r="O91" s="2">
        <v>29.625150007551699</v>
      </c>
      <c r="P91" s="2">
        <v>30.000300003</v>
      </c>
      <c r="Q91" s="2">
        <v>32.051324999999999</v>
      </c>
      <c r="R91" s="2">
        <v>36.517583332333302</v>
      </c>
      <c r="S91" s="2">
        <v>36.838416665666699</v>
      </c>
      <c r="T91" s="2">
        <v>36.745416665666703</v>
      </c>
      <c r="U91" s="2">
        <v>37.038416665666702</v>
      </c>
      <c r="V91" s="2">
        <v>42.616583332333299</v>
      </c>
      <c r="W91" s="2">
        <v>55.408416665666699</v>
      </c>
      <c r="X91" s="2">
        <v>66.803166665749998</v>
      </c>
      <c r="Y91" s="2">
        <v>88.064249999500007</v>
      </c>
      <c r="Z91" s="2">
        <v>112.716583333</v>
      </c>
      <c r="AA91" s="2">
        <v>138.11908333299999</v>
      </c>
      <c r="AB91" s="2">
        <v>139.98116666658299</v>
      </c>
      <c r="AC91" s="2">
        <v>135.42949999999999</v>
      </c>
      <c r="AD91" s="2">
        <v>141.8605</v>
      </c>
      <c r="AE91" s="2">
        <v>162.41658333333299</v>
      </c>
      <c r="AF91" s="2">
        <v>158.513916666667</v>
      </c>
      <c r="AG91" s="2">
        <v>182.266416666667</v>
      </c>
      <c r="AH91" s="2">
        <v>190.62424999999999</v>
      </c>
      <c r="AI91" s="2">
        <v>229.24984333333299</v>
      </c>
      <c r="AJ91" s="2">
        <v>242.60281749999999</v>
      </c>
      <c r="AK91" s="2">
        <v>231.66273583333299</v>
      </c>
      <c r="AL91" s="2">
        <v>240.71154250000001</v>
      </c>
      <c r="AM91" s="2">
        <v>273.05785333333301</v>
      </c>
      <c r="AN91" s="2">
        <v>295.52910500000002</v>
      </c>
      <c r="AO91" s="2">
        <v>305.64660416666698</v>
      </c>
      <c r="AP91" s="2">
        <v>365.39856083333302</v>
      </c>
      <c r="BD91" s="2"/>
      <c r="BE91" s="2"/>
      <c r="BI91" t="s">
        <v>332</v>
      </c>
      <c r="BJ91">
        <v>1166</v>
      </c>
    </row>
    <row r="92" spans="1:62">
      <c r="A92" s="2" t="s">
        <v>305</v>
      </c>
      <c r="B92" s="2">
        <v>1.7142900007142901</v>
      </c>
      <c r="C92" s="2">
        <v>1.7142900007142901</v>
      </c>
      <c r="D92" s="2">
        <v>1.7142900007142901</v>
      </c>
      <c r="E92" s="2">
        <v>1.7142900007142901</v>
      </c>
      <c r="F92" s="2">
        <v>1.7142900007142901</v>
      </c>
      <c r="G92" s="2">
        <v>1.7142900007142901</v>
      </c>
      <c r="H92" s="2">
        <v>1.7142900007142901</v>
      </c>
      <c r="I92" s="2">
        <v>1.7619083340952399</v>
      </c>
      <c r="J92" s="2">
        <v>2.0000000010000001</v>
      </c>
      <c r="K92" s="2">
        <v>2.0000000010000001</v>
      </c>
      <c r="L92" s="2">
        <v>2.0000000010000001</v>
      </c>
      <c r="M92" s="2">
        <v>1.97487273321145</v>
      </c>
      <c r="N92" s="2">
        <v>1.9212781494760101</v>
      </c>
      <c r="O92" s="2">
        <v>1.9592192359816101</v>
      </c>
      <c r="P92" s="2">
        <v>2.0532324085176299</v>
      </c>
      <c r="Q92" s="2">
        <v>2.16979583233333</v>
      </c>
      <c r="R92" s="2">
        <v>2.6146708328333301</v>
      </c>
      <c r="S92" s="2">
        <v>2.7</v>
      </c>
      <c r="T92" s="2">
        <v>2.7</v>
      </c>
      <c r="U92" s="2">
        <v>2.7</v>
      </c>
      <c r="V92" s="2">
        <v>2.7</v>
      </c>
      <c r="W92" s="2">
        <v>2.7</v>
      </c>
      <c r="X92" s="2">
        <v>2.7</v>
      </c>
      <c r="Y92" s="2">
        <v>2.7</v>
      </c>
      <c r="Z92" s="2">
        <v>2.7</v>
      </c>
      <c r="AA92" s="2">
        <v>2.7</v>
      </c>
      <c r="AB92" s="2">
        <v>2.7</v>
      </c>
      <c r="AC92" s="2">
        <v>2.7</v>
      </c>
      <c r="AD92" s="2">
        <v>2.7</v>
      </c>
      <c r="AE92" s="2">
        <v>2.7</v>
      </c>
      <c r="AF92" s="2">
        <v>2.7</v>
      </c>
      <c r="AG92" s="2">
        <v>2.7</v>
      </c>
      <c r="AH92" s="2">
        <v>2.7</v>
      </c>
      <c r="AI92" s="2">
        <v>2.7</v>
      </c>
      <c r="AJ92" s="2">
        <v>2.7</v>
      </c>
      <c r="AK92" s="2">
        <v>2.7</v>
      </c>
      <c r="AL92" s="2">
        <v>2.7</v>
      </c>
      <c r="AM92" s="2">
        <v>2.7</v>
      </c>
      <c r="AN92" s="2">
        <v>2.7</v>
      </c>
      <c r="AO92" s="2">
        <v>2.7</v>
      </c>
      <c r="AP92" s="2">
        <v>2.7</v>
      </c>
      <c r="AQ92" s="2">
        <v>2.7</v>
      </c>
      <c r="AR92" s="2">
        <v>2.7</v>
      </c>
      <c r="AS92" s="2">
        <v>2.7</v>
      </c>
      <c r="AT92" s="2">
        <v>2.7</v>
      </c>
      <c r="AU92" s="2">
        <v>2.7</v>
      </c>
      <c r="AV92" s="2">
        <v>2.7</v>
      </c>
      <c r="AW92" s="2">
        <v>2.7</v>
      </c>
      <c r="AX92" s="2">
        <v>2.7</v>
      </c>
      <c r="AY92" s="2">
        <v>2.7</v>
      </c>
      <c r="AZ92" s="2">
        <v>2.7</v>
      </c>
      <c r="BA92" s="2">
        <v>2.7</v>
      </c>
      <c r="BB92" s="2">
        <v>2.7</v>
      </c>
      <c r="BD92" s="2"/>
      <c r="BE92" s="2"/>
      <c r="BI92" t="s">
        <v>334</v>
      </c>
      <c r="BJ92" t="s">
        <v>597</v>
      </c>
    </row>
    <row r="93" spans="1:62">
      <c r="A93" s="2" t="s">
        <v>303</v>
      </c>
      <c r="B93" s="2">
        <v>6.9071400059071397</v>
      </c>
      <c r="C93" s="2">
        <v>6.9071400059071397</v>
      </c>
      <c r="D93" s="2">
        <v>6.9071400059071397</v>
      </c>
      <c r="E93" s="2">
        <v>6.9071400059071397</v>
      </c>
      <c r="F93" s="2">
        <v>6.9071400059071397</v>
      </c>
      <c r="G93" s="2">
        <v>6.9071400059071397</v>
      </c>
      <c r="H93" s="2">
        <v>6.9071400059071397</v>
      </c>
      <c r="I93" s="2">
        <v>7.0059500060059499</v>
      </c>
      <c r="J93" s="2">
        <v>7.5000000064999996</v>
      </c>
      <c r="K93" s="2">
        <v>7.5000000064999996</v>
      </c>
      <c r="L93" s="2">
        <v>7.5000000064999996</v>
      </c>
      <c r="M93" s="2">
        <v>7.4175956555804303</v>
      </c>
      <c r="N93" s="2">
        <v>6.9492916656666699</v>
      </c>
      <c r="O93" s="2">
        <v>6.049499999</v>
      </c>
      <c r="P93" s="2">
        <v>6.0948999989999999</v>
      </c>
      <c r="Q93" s="2">
        <v>5.746149999</v>
      </c>
      <c r="R93" s="2">
        <v>6.0450249989999998</v>
      </c>
      <c r="S93" s="2">
        <v>6.0031916656666704</v>
      </c>
      <c r="T93" s="2">
        <v>5.5146249989999996</v>
      </c>
      <c r="U93" s="2">
        <v>5.2609583323333302</v>
      </c>
      <c r="V93" s="2">
        <v>5.6359416656666701</v>
      </c>
      <c r="W93" s="2">
        <v>7.1233666656666701</v>
      </c>
      <c r="X93" s="2">
        <v>8.3324416661666696</v>
      </c>
      <c r="Y93" s="2">
        <v>9.1449916657500001</v>
      </c>
      <c r="Z93" s="2">
        <v>10.356591666250001</v>
      </c>
      <c r="AA93" s="2">
        <v>10.5963916664167</v>
      </c>
      <c r="AB93" s="2">
        <v>8.0909916665833403</v>
      </c>
      <c r="AC93" s="2">
        <v>6.8403166666666699</v>
      </c>
      <c r="AD93" s="2">
        <v>6.7315250000000004</v>
      </c>
      <c r="AE93" s="2">
        <v>7.3101750000000001</v>
      </c>
      <c r="AF93" s="2">
        <v>6.1885583333333303</v>
      </c>
      <c r="AG93" s="2">
        <v>6.3964583333333298</v>
      </c>
      <c r="AH93" s="2">
        <v>6.0361333333333302</v>
      </c>
      <c r="AI93" s="2">
        <v>6.4839391666666701</v>
      </c>
      <c r="AJ93" s="2">
        <v>6.3605516666666704</v>
      </c>
      <c r="AK93" s="2">
        <v>5.6023666666666703</v>
      </c>
      <c r="AL93" s="2">
        <v>5.79867166666667</v>
      </c>
      <c r="AM93" s="2">
        <v>6.6044591666666701</v>
      </c>
      <c r="AN93" s="2">
        <v>6.7008266666666696</v>
      </c>
      <c r="AO93" s="2">
        <v>6.9762399999999998</v>
      </c>
      <c r="AP93" s="2">
        <v>8.0831441666666706</v>
      </c>
      <c r="AQ93" s="2">
        <v>8.3228174999999993</v>
      </c>
      <c r="AR93" s="2">
        <v>7.8947141666666703</v>
      </c>
      <c r="AS93" s="2">
        <v>6.5876733333333304</v>
      </c>
      <c r="AT93" s="2">
        <v>5.9910566666666698</v>
      </c>
      <c r="AU93" s="2">
        <v>5.9969099999999997</v>
      </c>
      <c r="AV93" s="2">
        <v>5.9467783333333299</v>
      </c>
      <c r="AW93" s="2">
        <v>5.4437008333333301</v>
      </c>
      <c r="AX93" s="2">
        <v>5.0981308333333297</v>
      </c>
      <c r="AY93" s="2">
        <v>5.36086666666667</v>
      </c>
      <c r="AZ93" s="2">
        <v>5.6240750000000004</v>
      </c>
      <c r="BA93" s="2">
        <v>5.3687115350877201</v>
      </c>
      <c r="BB93" s="2">
        <v>5.7924755370391603</v>
      </c>
      <c r="BD93" s="2"/>
      <c r="BE93" s="2"/>
      <c r="BI93" t="s">
        <v>336</v>
      </c>
      <c r="BJ93">
        <v>0.63966057761347705</v>
      </c>
    </row>
    <row r="94" spans="1:62">
      <c r="A94" s="2" t="s">
        <v>309</v>
      </c>
      <c r="B94" s="2">
        <v>1</v>
      </c>
      <c r="C94" s="2">
        <v>1</v>
      </c>
      <c r="D94" s="2">
        <v>1</v>
      </c>
      <c r="E94" s="2">
        <v>1</v>
      </c>
      <c r="F94" s="2">
        <v>1</v>
      </c>
      <c r="G94" s="2">
        <v>1</v>
      </c>
      <c r="H94" s="2">
        <v>1</v>
      </c>
      <c r="I94" s="2">
        <v>1</v>
      </c>
      <c r="J94" s="2">
        <v>1</v>
      </c>
      <c r="K94" s="2">
        <v>1</v>
      </c>
      <c r="L94" s="2">
        <v>1</v>
      </c>
      <c r="M94" s="2">
        <v>0.99999999900000003</v>
      </c>
      <c r="N94" s="2">
        <v>1</v>
      </c>
      <c r="O94" s="2">
        <v>1</v>
      </c>
      <c r="P94" s="2">
        <v>0.99999999949999996</v>
      </c>
      <c r="Q94" s="2">
        <v>0.99999999900000003</v>
      </c>
      <c r="R94" s="2">
        <v>0.99999999900000003</v>
      </c>
      <c r="S94" s="2">
        <v>0.99999999900000003</v>
      </c>
      <c r="T94" s="2">
        <v>0.99999999900000003</v>
      </c>
      <c r="U94" s="2">
        <v>0.99999999900000003</v>
      </c>
      <c r="V94" s="2">
        <v>0.99999999900000003</v>
      </c>
      <c r="W94" s="2">
        <v>0.99999999900000003</v>
      </c>
      <c r="X94" s="2">
        <v>0.99999999900000003</v>
      </c>
      <c r="Y94" s="2">
        <v>0.99999999900000003</v>
      </c>
      <c r="Z94" s="2">
        <v>0.99999999958333297</v>
      </c>
      <c r="AA94" s="2">
        <v>1</v>
      </c>
      <c r="AB94" s="2">
        <v>1.875</v>
      </c>
      <c r="AC94" s="2">
        <v>2.5</v>
      </c>
      <c r="AD94" s="2">
        <v>2.6195833333333298</v>
      </c>
      <c r="AE94" s="2">
        <v>2.8161166666666699</v>
      </c>
      <c r="AF94" s="2">
        <v>4.4857583333333304</v>
      </c>
      <c r="AG94" s="2">
        <v>5.02888</v>
      </c>
      <c r="AH94" s="2">
        <v>5.1706300000000001</v>
      </c>
      <c r="AI94" s="2">
        <v>5.6353625000000003</v>
      </c>
      <c r="AJ94" s="2">
        <v>5.7512008333333302</v>
      </c>
      <c r="AK94" s="2">
        <v>5.8103425</v>
      </c>
      <c r="AL94" s="2">
        <v>6.0495124999999996</v>
      </c>
      <c r="AM94" s="2">
        <v>6.0652691666666696</v>
      </c>
      <c r="AN94" s="2">
        <v>6.3946533333333297</v>
      </c>
      <c r="AO94" s="2">
        <v>7.3856099999999998</v>
      </c>
      <c r="AP94" s="2">
        <v>7.7631591666666697</v>
      </c>
      <c r="AQ94" s="2">
        <v>7.8585925000000003</v>
      </c>
      <c r="AR94" s="2">
        <v>7.8216450000000002</v>
      </c>
      <c r="AS94" s="2">
        <v>7.9408466666666699</v>
      </c>
      <c r="AT94" s="2">
        <v>7.94649583333333</v>
      </c>
      <c r="AU94" s="2">
        <v>7.6339441666666703</v>
      </c>
      <c r="AV94" s="2">
        <v>7.6026308333333299</v>
      </c>
      <c r="AW94" s="2">
        <v>7.6733041666666697</v>
      </c>
      <c r="AX94" s="2">
        <v>7.5600283333333298</v>
      </c>
      <c r="AY94" s="2">
        <v>8.1615554166666708</v>
      </c>
      <c r="AZ94" s="2">
        <v>8.0577708333333309</v>
      </c>
      <c r="BA94" s="2">
        <v>7.7854183333333298</v>
      </c>
      <c r="BB94" s="2">
        <v>7.8336054166666704</v>
      </c>
      <c r="BD94" s="2"/>
      <c r="BE94" s="2"/>
      <c r="BI94" t="s">
        <v>337</v>
      </c>
      <c r="BJ94">
        <v>3.61075833333333</v>
      </c>
    </row>
    <row r="95" spans="1:62">
      <c r="A95" s="2" t="s">
        <v>307</v>
      </c>
      <c r="BD95" s="2"/>
      <c r="BE95" s="2"/>
      <c r="BI95" t="s">
        <v>339</v>
      </c>
      <c r="BJ95" t="s">
        <v>597</v>
      </c>
    </row>
    <row r="96" spans="1:62">
      <c r="A96" s="2" t="s">
        <v>315</v>
      </c>
      <c r="B96" s="2">
        <v>1.7142900007142901</v>
      </c>
      <c r="C96" s="2">
        <v>1.7142900007142901</v>
      </c>
      <c r="D96" s="2">
        <v>1.7142900007142901</v>
      </c>
      <c r="E96" s="2">
        <v>1.7142900007142901</v>
      </c>
      <c r="F96" s="2">
        <v>1.7142900007142901</v>
      </c>
      <c r="G96" s="2">
        <v>1.7142900007142901</v>
      </c>
      <c r="H96" s="2">
        <v>1.7142900007142901</v>
      </c>
      <c r="I96" s="2">
        <v>1.7380991672619099</v>
      </c>
      <c r="J96" s="2">
        <v>2.0000000010000001</v>
      </c>
      <c r="K96" s="2">
        <v>2.0000000010000001</v>
      </c>
      <c r="L96" s="2">
        <v>2.0000000010000001</v>
      </c>
      <c r="M96" s="2">
        <v>1.98866024493247</v>
      </c>
      <c r="N96" s="2">
        <v>2.0872729631517299</v>
      </c>
      <c r="O96" s="2">
        <v>2.1061762107568001</v>
      </c>
      <c r="P96" s="2">
        <v>2.2268552932326</v>
      </c>
      <c r="Q96" s="2">
        <v>2.3553841543784801</v>
      </c>
      <c r="R96" s="2">
        <v>2.5499999990000002</v>
      </c>
      <c r="S96" s="2">
        <v>2.5499999990000002</v>
      </c>
      <c r="T96" s="2">
        <v>2.5499999990000002</v>
      </c>
      <c r="U96" s="2">
        <v>2.5499999990000002</v>
      </c>
      <c r="V96" s="2">
        <v>2.5499999990000002</v>
      </c>
      <c r="W96" s="2">
        <v>2.8124999989999999</v>
      </c>
      <c r="X96" s="2">
        <v>2.9999999989999999</v>
      </c>
      <c r="Y96" s="2">
        <v>2.9999999989999999</v>
      </c>
      <c r="Z96" s="2">
        <v>3.8315716662499999</v>
      </c>
      <c r="AA96" s="2">
        <v>4.2518549999166702</v>
      </c>
      <c r="AB96" s="2">
        <v>4.2724166666666701</v>
      </c>
      <c r="AC96" s="2">
        <v>9.7558333333333298</v>
      </c>
      <c r="AD96" s="2">
        <v>10</v>
      </c>
      <c r="AE96" s="2">
        <v>27.158750000000001</v>
      </c>
      <c r="AF96" s="2">
        <v>39.533333333333303</v>
      </c>
      <c r="AG96" s="2">
        <v>111.810666666667</v>
      </c>
      <c r="AH96" s="2">
        <v>125.0025</v>
      </c>
      <c r="AI96" s="2">
        <v>126.73044166666701</v>
      </c>
      <c r="AJ96" s="2">
        <v>138.290240833333</v>
      </c>
      <c r="AK96" s="2">
        <v>141.98916666666699</v>
      </c>
      <c r="AL96" s="2">
        <v>140.375</v>
      </c>
      <c r="AM96" s="2">
        <v>142.400833333333</v>
      </c>
      <c r="AN96" s="2">
        <v>150.51916666666699</v>
      </c>
      <c r="AO96" s="2">
        <v>177.995</v>
      </c>
      <c r="AP96" s="2">
        <v>182.43</v>
      </c>
      <c r="AQ96" s="2">
        <v>187.32083333333301</v>
      </c>
      <c r="AR96" s="2">
        <v>190.66499999999999</v>
      </c>
      <c r="AS96" s="2">
        <v>193.87833333333299</v>
      </c>
      <c r="AT96" s="2">
        <v>198.3075</v>
      </c>
      <c r="AU96" s="2">
        <v>199.875</v>
      </c>
      <c r="AV96" s="2">
        <v>200.18833333333299</v>
      </c>
      <c r="AW96" s="2">
        <v>202.34666666666701</v>
      </c>
      <c r="AX96" s="2">
        <v>203.63333333333301</v>
      </c>
      <c r="AY96" s="2">
        <v>203.95</v>
      </c>
      <c r="AZ96" s="2">
        <v>203.63583333333301</v>
      </c>
      <c r="BA96" s="2">
        <v>204.01750000000001</v>
      </c>
      <c r="BB96" s="2">
        <v>204.35833333333301</v>
      </c>
      <c r="BD96" s="2"/>
      <c r="BE96" s="2"/>
      <c r="BI96" t="s">
        <v>341</v>
      </c>
      <c r="BJ96">
        <v>100.241055631431</v>
      </c>
    </row>
    <row r="97" spans="1:62">
      <c r="A97" s="2" t="s">
        <v>119</v>
      </c>
      <c r="BD97" s="2"/>
      <c r="BE97" s="2"/>
      <c r="BI97" t="s">
        <v>343</v>
      </c>
      <c r="BJ97">
        <v>97.595658277638506</v>
      </c>
    </row>
    <row r="98" spans="1:62">
      <c r="A98" s="2" t="s">
        <v>321</v>
      </c>
      <c r="B98" s="2">
        <v>5.7143000047142998</v>
      </c>
      <c r="C98" s="2">
        <v>5.7143000047142998</v>
      </c>
      <c r="D98" s="2">
        <v>5.7143000047142998</v>
      </c>
      <c r="E98" s="2">
        <v>5.7143000047142998</v>
      </c>
      <c r="F98" s="2">
        <v>5.7143000047142998</v>
      </c>
      <c r="G98" s="2">
        <v>5.7143000047142998</v>
      </c>
      <c r="H98" s="2">
        <v>5.7143000047142998</v>
      </c>
      <c r="I98" s="2">
        <v>5.7431583376002999</v>
      </c>
      <c r="J98" s="2">
        <v>6.0606000050605999</v>
      </c>
      <c r="K98" s="2">
        <v>6.0606000050605999</v>
      </c>
      <c r="L98" s="2">
        <v>6.0606000050605999</v>
      </c>
      <c r="M98" s="2">
        <v>5.9804104701834797</v>
      </c>
      <c r="N98" s="2">
        <v>5.6414166665833303</v>
      </c>
      <c r="O98" s="2">
        <v>5.1464999999999996</v>
      </c>
      <c r="P98" s="2">
        <v>5.0315833333333302</v>
      </c>
      <c r="Q98" s="2">
        <v>4.9351666665833296</v>
      </c>
      <c r="R98" s="2">
        <v>4.9047499998333297</v>
      </c>
      <c r="S98" s="2">
        <v>4.6619999999166701</v>
      </c>
      <c r="T98" s="2">
        <v>4.6836666665833304</v>
      </c>
      <c r="U98" s="2">
        <v>5.0026666664166699</v>
      </c>
      <c r="V98" s="2">
        <v>4.9760833333333299</v>
      </c>
      <c r="W98" s="2">
        <v>5.5893333333333297</v>
      </c>
      <c r="X98" s="2">
        <v>6.0699166666666704</v>
      </c>
      <c r="Y98" s="2">
        <v>7.2651666665833297</v>
      </c>
      <c r="Z98" s="2">
        <v>7.8179999999999996</v>
      </c>
      <c r="AA98" s="2">
        <v>7.7907500000000001</v>
      </c>
      <c r="AB98" s="2">
        <v>7.8033333333333301</v>
      </c>
      <c r="AC98" s="2">
        <v>7.7982500000000003</v>
      </c>
      <c r="AD98" s="2">
        <v>7.806</v>
      </c>
      <c r="AE98" s="2">
        <v>7.7999166666666699</v>
      </c>
      <c r="AF98" s="2">
        <v>7.7897499999999997</v>
      </c>
      <c r="AG98" s="2">
        <v>7.7711666666666703</v>
      </c>
      <c r="AH98" s="2">
        <v>7.7405833333333298</v>
      </c>
      <c r="AI98" s="2">
        <v>7.7355833333333299</v>
      </c>
      <c r="AJ98" s="2">
        <v>7.7284166666666696</v>
      </c>
      <c r="AK98" s="2">
        <v>7.7358333333333302</v>
      </c>
      <c r="AL98" s="2">
        <v>7.7342541666666698</v>
      </c>
      <c r="AM98" s="2">
        <v>7.7420833333333299</v>
      </c>
      <c r="AN98" s="2">
        <v>7.7453333333333303</v>
      </c>
      <c r="AO98" s="2">
        <v>7.7575000000000003</v>
      </c>
      <c r="AP98" s="2">
        <v>7.7911666666666699</v>
      </c>
      <c r="AQ98" s="2">
        <v>7.7987500000000001</v>
      </c>
      <c r="AR98" s="2">
        <v>7.7989166666666696</v>
      </c>
      <c r="AS98" s="2">
        <v>7.7867499999999996</v>
      </c>
      <c r="AT98" s="2">
        <v>7.7880000000000003</v>
      </c>
      <c r="AU98" s="2">
        <v>7.7773333333333303</v>
      </c>
      <c r="AV98" s="2">
        <v>7.7678333333333303</v>
      </c>
      <c r="AW98" s="2">
        <v>7.80141666666667</v>
      </c>
      <c r="AX98" s="2">
        <v>7.7868333333333304</v>
      </c>
      <c r="AY98" s="2">
        <v>7.7517500000000004</v>
      </c>
      <c r="AZ98" s="2">
        <v>7.7691666666666697</v>
      </c>
      <c r="BA98" s="2">
        <v>7.7839999999999998</v>
      </c>
      <c r="BB98" s="2">
        <v>7.7564166666666701</v>
      </c>
      <c r="BD98" s="2"/>
      <c r="BE98" s="2"/>
      <c r="BI98" t="s">
        <v>345</v>
      </c>
      <c r="BJ98">
        <v>0.71</v>
      </c>
    </row>
    <row r="99" spans="1:62">
      <c r="A99" s="2" t="s">
        <v>319</v>
      </c>
      <c r="B99" s="2">
        <v>2.0000000010000001</v>
      </c>
      <c r="C99" s="2">
        <v>2.0000000010000001</v>
      </c>
      <c r="D99" s="2">
        <v>2.0000000010000001</v>
      </c>
      <c r="E99" s="2">
        <v>2.0000000010000001</v>
      </c>
      <c r="F99" s="2">
        <v>2.0000000010000001</v>
      </c>
      <c r="G99" s="2">
        <v>2.0000000010000001</v>
      </c>
      <c r="H99" s="2">
        <v>2.0000000010000001</v>
      </c>
      <c r="I99" s="2">
        <v>2.0000000010000001</v>
      </c>
      <c r="J99" s="2">
        <v>2.0000000010000001</v>
      </c>
      <c r="K99" s="2">
        <v>2.0000000010000001</v>
      </c>
      <c r="L99" s="2">
        <v>2.0000000010000001</v>
      </c>
      <c r="M99" s="2">
        <v>2</v>
      </c>
      <c r="N99" s="2">
        <v>2.0000092114837398</v>
      </c>
      <c r="O99" s="2">
        <v>2.0000000008388299</v>
      </c>
      <c r="P99" s="2">
        <v>2.0000000004144698</v>
      </c>
      <c r="Q99" s="2">
        <v>2</v>
      </c>
      <c r="R99" s="2">
        <v>2</v>
      </c>
      <c r="S99" s="2">
        <v>2</v>
      </c>
      <c r="T99" s="2">
        <v>2</v>
      </c>
      <c r="U99" s="2">
        <v>2</v>
      </c>
      <c r="V99" s="2">
        <v>2</v>
      </c>
      <c r="W99" s="2">
        <v>2</v>
      </c>
      <c r="X99" s="2">
        <v>2</v>
      </c>
      <c r="Y99" s="2">
        <v>2</v>
      </c>
      <c r="Z99" s="2">
        <v>2</v>
      </c>
      <c r="AA99" s="2">
        <v>2</v>
      </c>
      <c r="AB99" s="2">
        <v>2</v>
      </c>
      <c r="AC99" s="2">
        <v>2</v>
      </c>
      <c r="AD99" s="2">
        <v>2</v>
      </c>
      <c r="AE99" s="2">
        <v>2</v>
      </c>
      <c r="AF99" s="2">
        <v>4.1119833333333302</v>
      </c>
      <c r="AG99" s="2">
        <v>5.31666666666667</v>
      </c>
      <c r="AH99" s="2">
        <v>5.4979166666666703</v>
      </c>
      <c r="AI99" s="2">
        <v>6.4715833333333297</v>
      </c>
      <c r="AJ99" s="2">
        <v>8.4087575000000001</v>
      </c>
      <c r="AK99" s="2">
        <v>9.4709866666666702</v>
      </c>
      <c r="AL99" s="2">
        <v>11.7053025</v>
      </c>
      <c r="AM99" s="2">
        <v>13.003474166666701</v>
      </c>
      <c r="AN99" s="2">
        <v>13.385014999999999</v>
      </c>
      <c r="AO99" s="2">
        <v>14.2131683333333</v>
      </c>
      <c r="AP99" s="2">
        <v>14.8392033333333</v>
      </c>
      <c r="AQ99" s="2">
        <v>15.4736666666667</v>
      </c>
      <c r="AR99" s="2">
        <v>16.4333833333333</v>
      </c>
      <c r="AS99" s="2">
        <v>17.3452916666667</v>
      </c>
      <c r="AT99" s="2">
        <v>18.206220714285699</v>
      </c>
      <c r="AU99" s="2">
        <v>18.8323416666667</v>
      </c>
      <c r="AV99" s="2">
        <v>18.895208333333301</v>
      </c>
      <c r="AW99" s="2">
        <v>18.895099999999999</v>
      </c>
      <c r="AX99" s="2">
        <v>18.9037583333333</v>
      </c>
      <c r="AY99" s="2">
        <v>18.895099999999999</v>
      </c>
      <c r="AZ99" s="2">
        <v>18.895099999999999</v>
      </c>
      <c r="BA99" s="2">
        <v>18.917141666666701</v>
      </c>
      <c r="BB99" s="2">
        <v>19.502249512161502</v>
      </c>
      <c r="BD99" s="2"/>
      <c r="BE99" s="2"/>
      <c r="BI99" t="s">
        <v>347</v>
      </c>
      <c r="BJ99">
        <v>152.129166666667</v>
      </c>
    </row>
    <row r="100" spans="1:62">
      <c r="A100" s="2" t="s">
        <v>117</v>
      </c>
      <c r="BD100" s="2"/>
      <c r="BE100" s="2"/>
      <c r="BI100" t="s">
        <v>349</v>
      </c>
      <c r="BJ100">
        <v>86.122878898265398</v>
      </c>
    </row>
    <row r="101" spans="1:62">
      <c r="A101" s="2" t="s">
        <v>250</v>
      </c>
      <c r="AH101" s="2">
        <v>0.26329825000000001</v>
      </c>
      <c r="AI101" s="2">
        <v>3.5791489166666701</v>
      </c>
      <c r="AJ101" s="2">
        <v>5.99801141666667</v>
      </c>
      <c r="AK101" s="2">
        <v>5.23075608333333</v>
      </c>
      <c r="AL101" s="2">
        <v>5.4341611666666703</v>
      </c>
      <c r="AM101" s="2">
        <v>6.1605825833333299</v>
      </c>
      <c r="AN101" s="2">
        <v>6.3632856666666697</v>
      </c>
      <c r="AO101" s="2">
        <v>7.1117428333333299</v>
      </c>
      <c r="AP101" s="2">
        <v>8.2776664166666691</v>
      </c>
      <c r="AQ101" s="2">
        <v>8.3415409999999994</v>
      </c>
      <c r="AR101" s="2">
        <v>7.8716825000000004</v>
      </c>
      <c r="AS101" s="2">
        <v>6.7049688333333304</v>
      </c>
      <c r="AT101" s="2">
        <v>6.0343406666666697</v>
      </c>
      <c r="AU101" s="2">
        <v>5.9492369166666697</v>
      </c>
      <c r="AV101" s="2">
        <v>5.8377932499999998</v>
      </c>
      <c r="AW101" s="2">
        <v>5.3645356666666704</v>
      </c>
      <c r="AX101" s="2">
        <v>4.9350397499999996</v>
      </c>
      <c r="AY101" s="2">
        <v>5.2839464166666703</v>
      </c>
      <c r="AZ101" s="2">
        <v>5.4980105833333299</v>
      </c>
      <c r="BA101" s="2">
        <v>5.3438697499999996</v>
      </c>
      <c r="BB101" s="2">
        <v>5.8502918333333298</v>
      </c>
      <c r="BD101" s="2"/>
      <c r="BE101" s="2"/>
      <c r="BI101" t="s">
        <v>351</v>
      </c>
      <c r="BJ101">
        <v>1.0358430965205401</v>
      </c>
    </row>
    <row r="102" spans="1:62">
      <c r="A102" s="2" t="s">
        <v>317</v>
      </c>
      <c r="B102" s="2">
        <v>5.0000000040000003</v>
      </c>
      <c r="C102" s="2">
        <v>5.0000000040000003</v>
      </c>
      <c r="D102" s="2">
        <v>5.0000000040000003</v>
      </c>
      <c r="E102" s="2">
        <v>5.0000000040000003</v>
      </c>
      <c r="F102" s="2">
        <v>5.0000000040000003</v>
      </c>
      <c r="G102" s="2">
        <v>5.0000000040000003</v>
      </c>
      <c r="H102" s="2">
        <v>5.0000000040000003</v>
      </c>
      <c r="I102" s="2">
        <v>5.0000000040000003</v>
      </c>
      <c r="J102" s="2">
        <v>5.0000000040000003</v>
      </c>
      <c r="K102" s="2">
        <v>5.0000000040000003</v>
      </c>
      <c r="L102" s="2">
        <v>5.0000000040000003</v>
      </c>
      <c r="M102" s="2">
        <v>4.9999999989999999</v>
      </c>
      <c r="N102" s="2">
        <v>5.00001842480959</v>
      </c>
      <c r="O102" s="2">
        <v>5.00000000335534</v>
      </c>
      <c r="P102" s="2">
        <v>5.0000041458920101</v>
      </c>
      <c r="Q102" s="2">
        <v>4.9999999989999999</v>
      </c>
      <c r="R102" s="2">
        <v>4.9999999989999999</v>
      </c>
      <c r="S102" s="2">
        <v>4.9999999989999999</v>
      </c>
      <c r="T102" s="2">
        <v>4.9999999989999999</v>
      </c>
      <c r="U102" s="2">
        <v>4.9999999989999999</v>
      </c>
      <c r="V102" s="2">
        <v>4.9999999989999999</v>
      </c>
      <c r="W102" s="2">
        <v>4.9999999989999999</v>
      </c>
      <c r="X102" s="2">
        <v>4.9999999989999999</v>
      </c>
      <c r="Y102" s="2">
        <v>4.9999999989999999</v>
      </c>
      <c r="Z102" s="2">
        <v>4.9999999995833297</v>
      </c>
      <c r="AA102" s="2">
        <v>5</v>
      </c>
      <c r="AB102" s="2">
        <v>5</v>
      </c>
      <c r="AC102" s="2">
        <v>5</v>
      </c>
      <c r="AD102" s="2">
        <v>5</v>
      </c>
      <c r="AE102" s="2">
        <v>5</v>
      </c>
      <c r="AF102" s="2">
        <v>5</v>
      </c>
      <c r="AG102" s="2">
        <v>6.0341666666666702</v>
      </c>
      <c r="AH102" s="2">
        <v>9.8016666666666694</v>
      </c>
      <c r="AI102" s="2">
        <v>12.8225</v>
      </c>
      <c r="AJ102" s="2">
        <v>15.04</v>
      </c>
      <c r="AK102" s="2">
        <v>15.109733333333301</v>
      </c>
      <c r="AL102" s="2">
        <v>15.70115</v>
      </c>
      <c r="AM102" s="2">
        <v>16.654499999999999</v>
      </c>
      <c r="AN102" s="2">
        <v>16.7656666666667</v>
      </c>
      <c r="AO102" s="2">
        <v>16.937891666666701</v>
      </c>
      <c r="AP102" s="2">
        <v>21.170666666666701</v>
      </c>
      <c r="AQ102" s="2">
        <v>24.429083333333299</v>
      </c>
      <c r="AR102" s="2">
        <v>29.2504833333333</v>
      </c>
      <c r="AS102" s="2">
        <v>42.366758333333301</v>
      </c>
      <c r="AT102" s="2">
        <v>38.352033333333303</v>
      </c>
      <c r="AU102" s="2">
        <v>40.448549999999997</v>
      </c>
      <c r="AV102" s="2">
        <v>40.408516666666699</v>
      </c>
      <c r="AW102" s="2">
        <v>36.861416666666699</v>
      </c>
      <c r="AX102" s="2">
        <v>39.1075916666667</v>
      </c>
      <c r="AY102" s="2">
        <v>41.197608333333299</v>
      </c>
      <c r="AZ102" s="2">
        <v>39.797400000000003</v>
      </c>
      <c r="BA102" s="2">
        <v>40.522821939374403</v>
      </c>
      <c r="BB102" s="2">
        <v>41.949722952315597</v>
      </c>
      <c r="BD102" s="2"/>
      <c r="BE102" s="2"/>
      <c r="BI102" t="s">
        <v>353</v>
      </c>
      <c r="BJ102" t="s">
        <v>597</v>
      </c>
    </row>
    <row r="103" spans="1:62">
      <c r="A103" s="2" t="s">
        <v>323</v>
      </c>
      <c r="J103" s="2">
        <v>59.999999999000003</v>
      </c>
      <c r="K103" s="2">
        <v>59.999999999000003</v>
      </c>
      <c r="L103" s="2">
        <v>59.999999999000003</v>
      </c>
      <c r="M103" s="2">
        <v>59.821616665666703</v>
      </c>
      <c r="N103" s="2">
        <v>55.259999999000001</v>
      </c>
      <c r="O103" s="2">
        <v>48.966224998999998</v>
      </c>
      <c r="P103" s="2">
        <v>46.752399998999998</v>
      </c>
      <c r="Q103" s="2">
        <v>43.971383332333303</v>
      </c>
      <c r="R103" s="2">
        <v>41.575266665666703</v>
      </c>
      <c r="S103" s="2">
        <v>40.960749999000001</v>
      </c>
      <c r="T103" s="2">
        <v>37.911349999000002</v>
      </c>
      <c r="U103" s="2">
        <v>35.577999998999999</v>
      </c>
      <c r="V103" s="2">
        <v>32.5322833323333</v>
      </c>
      <c r="W103" s="2">
        <v>34.314291665666701</v>
      </c>
      <c r="X103" s="2">
        <v>36.630549999000003</v>
      </c>
      <c r="Y103" s="2">
        <v>42.671149999000001</v>
      </c>
      <c r="Z103" s="2">
        <v>48.042208332916701</v>
      </c>
      <c r="AA103" s="2">
        <v>50.119399999999999</v>
      </c>
      <c r="AB103" s="2">
        <v>45.832149999999999</v>
      </c>
      <c r="AC103" s="2">
        <v>46.970541666666698</v>
      </c>
      <c r="AD103" s="2">
        <v>50.413208333333301</v>
      </c>
      <c r="AE103" s="2">
        <v>59.066341666666702</v>
      </c>
      <c r="AF103" s="2">
        <v>63.205866666666701</v>
      </c>
      <c r="AG103" s="2">
        <v>74.735383333333303</v>
      </c>
      <c r="AH103" s="2">
        <v>78.988391666666701</v>
      </c>
      <c r="AI103" s="2">
        <v>91.933183333333304</v>
      </c>
      <c r="AJ103" s="2">
        <v>105.160458333333</v>
      </c>
      <c r="AK103" s="2">
        <v>125.681425</v>
      </c>
      <c r="AL103" s="2">
        <v>152.64666666666699</v>
      </c>
      <c r="AM103" s="2">
        <v>186.789166666667</v>
      </c>
      <c r="AN103" s="2">
        <v>214.40166666666701</v>
      </c>
      <c r="AO103" s="2">
        <v>237.145833333333</v>
      </c>
      <c r="AP103" s="2">
        <v>282.17916666666702</v>
      </c>
      <c r="AQ103" s="2">
        <v>286.49</v>
      </c>
      <c r="AR103" s="2">
        <v>257.886666666667</v>
      </c>
      <c r="AS103" s="2">
        <v>224.30666666666701</v>
      </c>
      <c r="AT103" s="2">
        <v>202.745833333333</v>
      </c>
      <c r="AU103" s="2">
        <v>199.58250000000001</v>
      </c>
      <c r="AV103" s="2">
        <v>210.39</v>
      </c>
      <c r="AW103" s="2">
        <v>183.62583333333299</v>
      </c>
      <c r="AX103" s="2">
        <v>172.113333333333</v>
      </c>
      <c r="AY103" s="2">
        <v>202.34166666666701</v>
      </c>
      <c r="AZ103" s="2">
        <v>207.944166666667</v>
      </c>
      <c r="BA103" s="2">
        <v>201.05500000000001</v>
      </c>
      <c r="BB103" s="2">
        <v>225.104166666667</v>
      </c>
      <c r="BD103" s="2"/>
      <c r="BE103" s="2"/>
      <c r="BI103" t="s">
        <v>355</v>
      </c>
      <c r="BJ103">
        <v>1094.8529166666699</v>
      </c>
    </row>
    <row r="104" spans="1:62">
      <c r="A104" s="2" t="s">
        <v>328</v>
      </c>
      <c r="I104" s="2">
        <v>149.583333333333</v>
      </c>
      <c r="J104" s="2">
        <v>296.29166666666703</v>
      </c>
      <c r="K104" s="2">
        <v>326</v>
      </c>
      <c r="L104" s="2">
        <v>362.83333333333297</v>
      </c>
      <c r="M104" s="2">
        <v>391.875</v>
      </c>
      <c r="N104" s="2">
        <v>415</v>
      </c>
      <c r="O104" s="2">
        <v>415</v>
      </c>
      <c r="P104" s="2">
        <v>415</v>
      </c>
      <c r="Q104" s="2">
        <v>414.99999999900001</v>
      </c>
      <c r="R104" s="2">
        <v>414.99999999900001</v>
      </c>
      <c r="S104" s="2">
        <v>414.99999999900001</v>
      </c>
      <c r="T104" s="2">
        <v>442.045416665917</v>
      </c>
      <c r="U104" s="2">
        <v>623.05549999908305</v>
      </c>
      <c r="V104" s="2">
        <v>626.99399999858304</v>
      </c>
      <c r="W104" s="2">
        <v>631.75666666416703</v>
      </c>
      <c r="X104" s="2">
        <v>661.42074999925001</v>
      </c>
      <c r="Y104" s="2">
        <v>909.26483333199997</v>
      </c>
      <c r="Z104" s="2">
        <v>1025.9448333314999</v>
      </c>
      <c r="AA104" s="2">
        <v>1110.57999999967</v>
      </c>
      <c r="AB104" s="2">
        <v>1282.5599999997501</v>
      </c>
      <c r="AC104" s="2">
        <v>1643.8483333333299</v>
      </c>
      <c r="AD104" s="2">
        <v>1685.7041666666701</v>
      </c>
      <c r="AE104" s="2">
        <v>1770.0591666666701</v>
      </c>
      <c r="AF104" s="2">
        <v>1842.8133333333301</v>
      </c>
      <c r="AG104" s="2">
        <v>1950.3175000000001</v>
      </c>
      <c r="AH104" s="2">
        <v>2029.9208333333299</v>
      </c>
      <c r="AI104" s="2">
        <v>2087.10386666667</v>
      </c>
      <c r="AJ104" s="2">
        <v>2160.7536749999999</v>
      </c>
      <c r="AK104" s="2">
        <v>2248.6079749999999</v>
      </c>
      <c r="AL104" s="2">
        <v>2342.2962916666702</v>
      </c>
      <c r="AM104" s="2">
        <v>2909.38</v>
      </c>
      <c r="AN104" s="2">
        <v>10013.622499999999</v>
      </c>
      <c r="AO104" s="2">
        <v>7855.15</v>
      </c>
      <c r="AP104" s="2">
        <v>8421.7749999999996</v>
      </c>
      <c r="AQ104" s="2">
        <v>10260.85</v>
      </c>
      <c r="AR104" s="2">
        <v>9311.1916666666693</v>
      </c>
      <c r="AS104" s="2">
        <v>8577.1333333333296</v>
      </c>
      <c r="AT104" s="2">
        <v>8938.85</v>
      </c>
      <c r="AU104" s="2">
        <v>9704.7416666666704</v>
      </c>
      <c r="AV104" s="2">
        <v>9159.3166666666693</v>
      </c>
      <c r="AW104" s="2">
        <v>9141</v>
      </c>
      <c r="AX104" s="2">
        <v>9698.9624999999996</v>
      </c>
      <c r="AY104" s="2">
        <v>10389.9375</v>
      </c>
      <c r="AZ104" s="2">
        <v>9090.4333333333307</v>
      </c>
      <c r="BA104" s="2">
        <v>8770.4333333333307</v>
      </c>
      <c r="BB104" s="2">
        <v>9386.6291666666693</v>
      </c>
      <c r="BD104" s="2"/>
      <c r="BE104" s="2"/>
      <c r="BI104" t="s">
        <v>357</v>
      </c>
      <c r="BJ104">
        <v>0.75315918184727004</v>
      </c>
    </row>
    <row r="105" spans="1:62">
      <c r="A105" s="2" t="s">
        <v>336</v>
      </c>
      <c r="B105" s="2">
        <v>0.357142999357143</v>
      </c>
      <c r="C105" s="2">
        <v>0.357142999357143</v>
      </c>
      <c r="D105" s="2">
        <v>0.357142999357143</v>
      </c>
      <c r="E105" s="2">
        <v>0.357142999357143</v>
      </c>
      <c r="F105" s="2">
        <v>0.357142999357143</v>
      </c>
      <c r="G105" s="2">
        <v>0.357142999357143</v>
      </c>
      <c r="H105" s="2">
        <v>0.357142999357143</v>
      </c>
      <c r="I105" s="2">
        <v>0.36706399936706402</v>
      </c>
      <c r="J105" s="2">
        <v>0.41666699941666702</v>
      </c>
      <c r="K105" s="2">
        <v>0.41666699941666702</v>
      </c>
      <c r="L105" s="2">
        <v>0.41666699941666702</v>
      </c>
      <c r="M105" s="2">
        <v>0.40916028052403602</v>
      </c>
      <c r="N105" s="2">
        <v>0.39968025595510798</v>
      </c>
      <c r="O105" s="2">
        <v>0.40783034274381302</v>
      </c>
      <c r="P105" s="2">
        <v>0.42946499900000001</v>
      </c>
      <c r="Q105" s="2">
        <v>0.45204116566666702</v>
      </c>
      <c r="R105" s="2">
        <v>0.55650983233333295</v>
      </c>
      <c r="S105" s="2">
        <v>0.57327199900000003</v>
      </c>
      <c r="T105" s="2">
        <v>0.52150458233333297</v>
      </c>
      <c r="U105" s="2">
        <v>0.47218116566666701</v>
      </c>
      <c r="V105" s="2">
        <v>0.43029499900000001</v>
      </c>
      <c r="W105" s="2">
        <v>0.49764133233333302</v>
      </c>
      <c r="X105" s="2">
        <v>0.57244683233333304</v>
      </c>
      <c r="Y105" s="2">
        <v>0.65972458233333298</v>
      </c>
      <c r="Z105" s="2">
        <v>0.75180666625000003</v>
      </c>
      <c r="AA105" s="2">
        <v>0.77924599974999997</v>
      </c>
      <c r="AB105" s="2">
        <v>0.68219733333333299</v>
      </c>
      <c r="AC105" s="2">
        <v>0.61192650000000004</v>
      </c>
      <c r="AD105" s="2">
        <v>0.56217016666666697</v>
      </c>
      <c r="AE105" s="2">
        <v>0.61117275000000004</v>
      </c>
      <c r="AF105" s="2">
        <v>0.56317716666666695</v>
      </c>
      <c r="AG105" s="2">
        <v>0.56701533333333298</v>
      </c>
      <c r="AH105" s="2">
        <v>0.56977416666666703</v>
      </c>
      <c r="AI105" s="2">
        <v>0.66675655333333295</v>
      </c>
      <c r="AJ105" s="2">
        <v>0.65342660416666698</v>
      </c>
      <c r="AK105" s="2">
        <v>0.63366811999999995</v>
      </c>
      <c r="AL105" s="2">
        <v>0.64095825500000003</v>
      </c>
      <c r="AM105" s="2">
        <v>0.61083611416666705</v>
      </c>
      <c r="AN105" s="2">
        <v>0.60382359416666698</v>
      </c>
      <c r="AO105" s="2">
        <v>0.61805684500000002</v>
      </c>
      <c r="AP105" s="2">
        <v>0.66093083333333302</v>
      </c>
      <c r="AQ105" s="2">
        <v>0.69465500000000002</v>
      </c>
      <c r="AR105" s="2">
        <v>0.66722333333333295</v>
      </c>
      <c r="AS105" s="2">
        <v>0.61247249999999998</v>
      </c>
      <c r="AT105" s="2">
        <v>0.54618</v>
      </c>
      <c r="AU105" s="2">
        <v>0.54999833333333303</v>
      </c>
      <c r="AV105" s="2">
        <v>0.54348666666666701</v>
      </c>
      <c r="AW105" s="2">
        <v>0.499771666666667</v>
      </c>
      <c r="AX105" s="2">
        <v>0.54396624999999998</v>
      </c>
      <c r="AY105" s="2">
        <v>0.64191926349599604</v>
      </c>
      <c r="AZ105" s="2">
        <v>0.64717934556016499</v>
      </c>
      <c r="BA105" s="2">
        <v>0.62414083574049495</v>
      </c>
      <c r="BB105" s="2">
        <v>0.63304698885732702</v>
      </c>
      <c r="BD105" s="2"/>
      <c r="BE105" s="2"/>
      <c r="BI105" t="s">
        <v>359</v>
      </c>
      <c r="BJ105">
        <v>0.28358333333333302</v>
      </c>
    </row>
    <row r="106" spans="1:62">
      <c r="A106" s="2" t="s">
        <v>37</v>
      </c>
      <c r="B106" s="2">
        <v>4.7619000037618999</v>
      </c>
      <c r="C106" s="2">
        <v>4.7619000037618999</v>
      </c>
      <c r="D106" s="2">
        <v>4.7619000037618999</v>
      </c>
      <c r="E106" s="2">
        <v>4.7619000037618999</v>
      </c>
      <c r="F106" s="2">
        <v>4.7619000037618999</v>
      </c>
      <c r="G106" s="2">
        <v>4.7619000037618999</v>
      </c>
      <c r="H106" s="2">
        <v>6.35912500535912</v>
      </c>
      <c r="I106" s="2">
        <v>7.5000000064999996</v>
      </c>
      <c r="J106" s="2">
        <v>7.5000000064999996</v>
      </c>
      <c r="K106" s="2">
        <v>7.5000000064999996</v>
      </c>
      <c r="L106" s="2">
        <v>7.5000000064999996</v>
      </c>
      <c r="M106" s="2">
        <v>7.4919352309682399</v>
      </c>
      <c r="N106" s="2">
        <v>7.5944683739493604</v>
      </c>
      <c r="O106" s="2">
        <v>7.7420385621496797</v>
      </c>
      <c r="P106" s="2">
        <v>8.1016032272182894</v>
      </c>
      <c r="Q106" s="2">
        <v>8.3758919456538603</v>
      </c>
      <c r="R106" s="2">
        <v>8.9604127281239201</v>
      </c>
      <c r="S106" s="2">
        <v>8.7385761713145698</v>
      </c>
      <c r="T106" s="2">
        <v>8.1928403484039301</v>
      </c>
      <c r="U106" s="2">
        <v>8.12579094635689</v>
      </c>
      <c r="V106" s="2">
        <v>7.8629447011379803</v>
      </c>
      <c r="W106" s="2">
        <v>8.6585228170931696</v>
      </c>
      <c r="X106" s="2">
        <v>9.4551319334863901</v>
      </c>
      <c r="Y106" s="2">
        <v>10.098898244046101</v>
      </c>
      <c r="Z106" s="2">
        <v>11.3625833326667</v>
      </c>
      <c r="AA106" s="2">
        <v>12.368749999583301</v>
      </c>
      <c r="AB106" s="2">
        <v>12.61083333325</v>
      </c>
      <c r="AC106" s="2">
        <v>12.961499999999999</v>
      </c>
      <c r="AD106" s="2">
        <v>13.9170833333333</v>
      </c>
      <c r="AE106" s="2">
        <v>16.2255</v>
      </c>
      <c r="AF106" s="2">
        <v>17.503499999999999</v>
      </c>
      <c r="AG106" s="2">
        <v>22.742433333333299</v>
      </c>
      <c r="AH106" s="2">
        <v>25.9180833333333</v>
      </c>
      <c r="AI106" s="2">
        <v>30.4932916666667</v>
      </c>
      <c r="AJ106" s="2">
        <v>31.373742499999999</v>
      </c>
      <c r="AK106" s="2">
        <v>32.4270766666667</v>
      </c>
      <c r="AL106" s="2">
        <v>35.433173333333301</v>
      </c>
      <c r="AM106" s="2">
        <v>36.313285833333303</v>
      </c>
      <c r="AN106" s="2">
        <v>41.259365000000003</v>
      </c>
      <c r="AO106" s="2">
        <v>43.055428333333303</v>
      </c>
      <c r="AP106" s="2">
        <v>44.941605000000003</v>
      </c>
      <c r="AQ106" s="2">
        <v>47.186414166666701</v>
      </c>
      <c r="AR106" s="2">
        <v>48.610319166666699</v>
      </c>
      <c r="AS106" s="2">
        <v>46.583284166666701</v>
      </c>
      <c r="AT106" s="2">
        <v>45.316466666666699</v>
      </c>
      <c r="AU106" s="2">
        <v>44.099975000000001</v>
      </c>
      <c r="AV106" s="2">
        <v>45.3070083333333</v>
      </c>
      <c r="AW106" s="2">
        <v>41.3485333333333</v>
      </c>
      <c r="AX106" s="2">
        <v>43.505183333333299</v>
      </c>
      <c r="AY106" s="2">
        <v>48.405266666666698</v>
      </c>
      <c r="AZ106" s="2">
        <v>45.725812121212101</v>
      </c>
      <c r="BA106" s="2">
        <v>46.670466666666698</v>
      </c>
      <c r="BB106" s="2">
        <v>53.437233333333303</v>
      </c>
      <c r="BD106" s="2"/>
      <c r="BE106" s="2"/>
      <c r="BI106" t="s">
        <v>361</v>
      </c>
      <c r="BJ106">
        <v>48.438059008772598</v>
      </c>
    </row>
    <row r="107" spans="1:62">
      <c r="A107" s="2" t="s">
        <v>143</v>
      </c>
      <c r="BD107" s="2"/>
      <c r="BE107" s="2"/>
      <c r="BI107" t="s">
        <v>363</v>
      </c>
      <c r="BJ107" t="s">
        <v>597</v>
      </c>
    </row>
    <row r="108" spans="1:62">
      <c r="A108" s="2" t="s">
        <v>334</v>
      </c>
      <c r="B108" s="2">
        <v>0.357142999357143</v>
      </c>
      <c r="C108" s="2">
        <v>0.357142999357143</v>
      </c>
      <c r="D108" s="2">
        <v>0.357142999357143</v>
      </c>
      <c r="E108" s="2">
        <v>0.357142999357143</v>
      </c>
      <c r="F108" s="2">
        <v>0.357142999357143</v>
      </c>
      <c r="G108" s="2">
        <v>0.357142999357143</v>
      </c>
      <c r="H108" s="2">
        <v>0.357142999357143</v>
      </c>
      <c r="I108" s="2">
        <v>0.36210333266567502</v>
      </c>
      <c r="J108" s="2">
        <v>0.41666699941666702</v>
      </c>
      <c r="K108" s="2">
        <v>0.41666699941666702</v>
      </c>
      <c r="L108" s="2">
        <v>0.41666699941666702</v>
      </c>
      <c r="M108" s="2">
        <v>0.41092022003512402</v>
      </c>
      <c r="N108" s="2">
        <v>0.40039046153000801</v>
      </c>
      <c r="O108" s="2">
        <v>0.40817094529930797</v>
      </c>
      <c r="P108" s="2">
        <v>0.42775643974766298</v>
      </c>
      <c r="Q108" s="2">
        <v>0.45204116566666702</v>
      </c>
      <c r="R108" s="2">
        <v>0.55650983233333295</v>
      </c>
      <c r="S108" s="2">
        <v>0.57327199900000003</v>
      </c>
      <c r="T108" s="2">
        <v>0.52150458233333297</v>
      </c>
      <c r="U108" s="2">
        <v>0.48859487408443097</v>
      </c>
      <c r="V108" s="2">
        <v>0.48664527682958703</v>
      </c>
      <c r="W108" s="2">
        <v>0.62129806687560296</v>
      </c>
      <c r="X108" s="2">
        <v>0.70456163604996203</v>
      </c>
      <c r="Y108" s="2">
        <v>0.80467792271777405</v>
      </c>
      <c r="Z108" s="2">
        <v>0.92255349958333299</v>
      </c>
      <c r="AA108" s="2">
        <v>0.94561499991666698</v>
      </c>
      <c r="AB108" s="2">
        <v>0.74312833316666704</v>
      </c>
      <c r="AC108" s="2">
        <v>0.67291666666666705</v>
      </c>
      <c r="AD108" s="2">
        <v>0.65646749999999998</v>
      </c>
      <c r="AE108" s="2">
        <v>0.70554333333333297</v>
      </c>
      <c r="AF108" s="2">
        <v>0.60458833333333295</v>
      </c>
      <c r="AG108" s="2">
        <v>0.62129749999999995</v>
      </c>
      <c r="AH108" s="2">
        <v>0.58772083333333303</v>
      </c>
      <c r="AI108" s="2">
        <v>0.67724930666666705</v>
      </c>
      <c r="AJ108" s="2">
        <v>0.66862810166666697</v>
      </c>
      <c r="AK108" s="2">
        <v>0.62373307499999997</v>
      </c>
      <c r="AL108" s="2">
        <v>0.62502836833333297</v>
      </c>
      <c r="AM108" s="2">
        <v>0.65964312666666702</v>
      </c>
      <c r="AN108" s="2">
        <v>0.70227099833333295</v>
      </c>
      <c r="BD108" s="2"/>
      <c r="BE108" s="2"/>
      <c r="BI108" t="s">
        <v>365</v>
      </c>
      <c r="BJ108">
        <v>0.52939166666666704</v>
      </c>
    </row>
    <row r="109" spans="1:62">
      <c r="A109" s="2" t="s">
        <v>330</v>
      </c>
      <c r="B109" s="2">
        <v>75.750000075749995</v>
      </c>
      <c r="C109" s="2">
        <v>75.750000075749995</v>
      </c>
      <c r="D109" s="2">
        <v>75.750000075749995</v>
      </c>
      <c r="E109" s="2">
        <v>75.750000075749995</v>
      </c>
      <c r="F109" s="2">
        <v>75.750000075749995</v>
      </c>
      <c r="G109" s="2">
        <v>75.750000075749995</v>
      </c>
      <c r="H109" s="2">
        <v>75.750000075749995</v>
      </c>
      <c r="I109" s="2">
        <v>75.750000075749995</v>
      </c>
      <c r="J109" s="2">
        <v>75.750000075749995</v>
      </c>
      <c r="K109" s="2">
        <v>75.750000075749995</v>
      </c>
      <c r="L109" s="2">
        <v>75.750000075749995</v>
      </c>
      <c r="M109" s="2">
        <v>75.75</v>
      </c>
      <c r="N109" s="2">
        <v>75.749970134520197</v>
      </c>
      <c r="O109" s="2">
        <v>68.885415517269294</v>
      </c>
      <c r="P109" s="2">
        <v>67.638836522659801</v>
      </c>
      <c r="Q109" s="2">
        <v>67.652439304559607</v>
      </c>
      <c r="R109" s="2">
        <v>70.236467906178504</v>
      </c>
      <c r="S109" s="2">
        <v>70.6311153040471</v>
      </c>
      <c r="T109" s="2">
        <v>70.489419650525804</v>
      </c>
      <c r="U109" s="2">
        <v>70.489419650525804</v>
      </c>
      <c r="V109" s="2">
        <v>70.629231584621195</v>
      </c>
      <c r="W109" s="2">
        <v>78.343943076260103</v>
      </c>
      <c r="X109" s="2">
        <v>83.619572284022894</v>
      </c>
      <c r="Y109" s="2">
        <v>86.375536057102906</v>
      </c>
      <c r="Z109" s="2">
        <v>90.048104001932799</v>
      </c>
      <c r="AA109" s="2">
        <v>91.070213089687499</v>
      </c>
      <c r="AB109" s="2">
        <v>78.775864766218902</v>
      </c>
      <c r="AC109" s="2">
        <v>71.474787889814294</v>
      </c>
      <c r="AD109" s="2">
        <v>68.697219697231205</v>
      </c>
      <c r="AE109" s="2">
        <v>72.029568044952697</v>
      </c>
      <c r="AF109" s="2">
        <v>68.109849541993796</v>
      </c>
      <c r="AG109" s="2">
        <v>67.519228721784799</v>
      </c>
      <c r="AH109" s="2">
        <v>65.565412373136994</v>
      </c>
      <c r="AI109" s="2">
        <v>1268.03178629032</v>
      </c>
      <c r="AJ109" s="2">
        <v>1749.1089393914899</v>
      </c>
      <c r="AK109" s="2">
        <v>1748.2854792738999</v>
      </c>
      <c r="AL109" s="2">
        <v>1751.1214844206199</v>
      </c>
      <c r="AM109" s="2">
        <v>1753.28052608447</v>
      </c>
      <c r="AN109" s="2">
        <v>1752.2210824429701</v>
      </c>
      <c r="AO109" s="2">
        <v>1753.2899980221</v>
      </c>
      <c r="AP109" s="2">
        <v>1764.79069149208</v>
      </c>
      <c r="AQ109" s="2">
        <v>1753.9207095434499</v>
      </c>
      <c r="AR109" s="2">
        <v>6907.0236285209703</v>
      </c>
      <c r="AS109" s="2">
        <v>8193.8875191666702</v>
      </c>
      <c r="AT109" s="2">
        <v>8613.9894207500001</v>
      </c>
      <c r="AU109" s="2">
        <v>8963.9589066666704</v>
      </c>
      <c r="AV109" s="2">
        <v>9170.9428774999997</v>
      </c>
      <c r="AW109" s="2">
        <v>9281.1518283333298</v>
      </c>
      <c r="AX109" s="2">
        <v>9428.5282608333291</v>
      </c>
      <c r="AY109" s="2">
        <v>9864.3024562682003</v>
      </c>
      <c r="AZ109" s="2">
        <v>10254.176470289</v>
      </c>
      <c r="BA109" s="2">
        <v>10616.306643907599</v>
      </c>
      <c r="BB109" s="2">
        <v>12175.5472222222</v>
      </c>
      <c r="BD109" s="2"/>
      <c r="BE109" s="2"/>
      <c r="BI109" t="s">
        <v>367</v>
      </c>
      <c r="BJ109">
        <v>1507.5</v>
      </c>
    </row>
    <row r="110" spans="1:62">
      <c r="A110" s="2" t="s">
        <v>332</v>
      </c>
      <c r="B110" s="2">
        <v>0.357142999357143</v>
      </c>
      <c r="C110" s="2">
        <v>0.357142999357143</v>
      </c>
      <c r="D110" s="2">
        <v>0.357142999357143</v>
      </c>
      <c r="E110" s="2">
        <v>0.357142999357143</v>
      </c>
      <c r="F110" s="2">
        <v>0.357142999357143</v>
      </c>
      <c r="G110" s="2">
        <v>0.357142999357143</v>
      </c>
      <c r="H110" s="2">
        <v>0.357142999357143</v>
      </c>
      <c r="I110" s="2">
        <v>0.357142999357143</v>
      </c>
      <c r="J110" s="2">
        <v>0.357142999357143</v>
      </c>
      <c r="K110" s="2">
        <v>0.357142999357143</v>
      </c>
      <c r="L110" s="2">
        <v>0.357142999357143</v>
      </c>
      <c r="M110" s="2">
        <v>0.35372453227276002</v>
      </c>
      <c r="N110" s="2">
        <v>0.32894879786402298</v>
      </c>
      <c r="O110" s="2">
        <v>0.299720767372464</v>
      </c>
      <c r="P110" s="2">
        <v>0.29568311107206002</v>
      </c>
      <c r="Q110" s="2">
        <v>0.29531366749907301</v>
      </c>
      <c r="R110" s="2">
        <v>0.29531366749907301</v>
      </c>
      <c r="S110" s="2">
        <v>0.29531366749907301</v>
      </c>
      <c r="T110" s="2">
        <v>0.29531366749907301</v>
      </c>
      <c r="U110" s="2">
        <v>0.29531366749907301</v>
      </c>
      <c r="V110" s="2">
        <v>0.29531366749907301</v>
      </c>
      <c r="W110" s="2">
        <v>0.29531366749907301</v>
      </c>
      <c r="X110" s="2">
        <v>0.29850454795786402</v>
      </c>
      <c r="Y110" s="2">
        <v>0.31085731348123802</v>
      </c>
      <c r="Z110" s="2">
        <v>0.310857313424869</v>
      </c>
      <c r="AA110" s="2">
        <v>0.31085731338460598</v>
      </c>
      <c r="AB110" s="2">
        <v>0.31085731338460598</v>
      </c>
      <c r="AC110" s="2">
        <v>0.31085731338460598</v>
      </c>
      <c r="AD110" s="2">
        <v>0.31085731338460598</v>
      </c>
      <c r="AE110" s="2">
        <v>0.31085731338460598</v>
      </c>
      <c r="AF110" s="2">
        <v>0.31085731338460598</v>
      </c>
      <c r="AG110" s="2">
        <v>0.31085731338460598</v>
      </c>
      <c r="AH110" s="2">
        <v>0.31085731338460598</v>
      </c>
      <c r="AI110" s="2">
        <v>0.31085731338460598</v>
      </c>
      <c r="AJ110" s="2">
        <v>0.31085731338460598</v>
      </c>
      <c r="AK110" s="2">
        <v>0.31085731338460598</v>
      </c>
      <c r="AL110" s="2">
        <v>0.31085731338460598</v>
      </c>
      <c r="AM110" s="2">
        <v>0.31085731338460598</v>
      </c>
      <c r="AN110" s="2">
        <v>0.31085731338460598</v>
      </c>
      <c r="AO110" s="2">
        <v>0.31085731338460598</v>
      </c>
      <c r="AP110" s="2">
        <v>0.31085731338460598</v>
      </c>
      <c r="AQ110" s="2">
        <v>0.31085731338460598</v>
      </c>
      <c r="AR110" s="2">
        <v>0.31085739391174699</v>
      </c>
      <c r="AS110" s="2">
        <v>2133.7777777000001</v>
      </c>
      <c r="AT110" s="2">
        <v>1453.4166666666699</v>
      </c>
      <c r="AU110" s="2">
        <v>1472</v>
      </c>
      <c r="AV110" s="2">
        <v>1467.4166666666699</v>
      </c>
      <c r="AW110" s="2">
        <v>1254.5672185870401</v>
      </c>
      <c r="AX110" s="2">
        <v>1193.0833333333301</v>
      </c>
      <c r="AY110" s="2">
        <v>1170</v>
      </c>
      <c r="AZ110" s="2">
        <v>1170</v>
      </c>
      <c r="BA110" s="2">
        <v>1170</v>
      </c>
      <c r="BB110" s="2">
        <v>1166.1666666666699</v>
      </c>
      <c r="BD110" s="2"/>
      <c r="BE110" s="2"/>
      <c r="BI110" t="s">
        <v>369</v>
      </c>
      <c r="BJ110">
        <v>9.6550560691352594</v>
      </c>
    </row>
    <row r="111" spans="1:62">
      <c r="A111" s="2" t="s">
        <v>325</v>
      </c>
      <c r="B111" s="2">
        <v>0.36190474997773803</v>
      </c>
      <c r="C111" s="2">
        <v>0.40083333330882998</v>
      </c>
      <c r="D111" s="2">
        <v>0.42999999997444099</v>
      </c>
      <c r="E111" s="2">
        <v>0.42999999997444099</v>
      </c>
      <c r="F111" s="2">
        <v>0.42999999997444099</v>
      </c>
      <c r="G111" s="2">
        <v>0.42999999997444099</v>
      </c>
      <c r="H111" s="2">
        <v>0.42999999997444099</v>
      </c>
      <c r="I111" s="2">
        <v>0.441666666559482</v>
      </c>
      <c r="J111" s="2">
        <v>0.62166666663583903</v>
      </c>
      <c r="K111" s="2">
        <v>0.87999999996815803</v>
      </c>
      <c r="L111" s="2">
        <v>0.87999999996815803</v>
      </c>
      <c r="M111" s="2">
        <v>0.87999999900000003</v>
      </c>
      <c r="N111" s="2">
        <v>0.88260354595338797</v>
      </c>
      <c r="O111" s="2">
        <v>0.904449360161238</v>
      </c>
      <c r="P111" s="2">
        <v>0.99951666650049997</v>
      </c>
      <c r="Q111" s="2">
        <v>1.53694999974941</v>
      </c>
      <c r="R111" s="2">
        <v>1.82171666637135</v>
      </c>
      <c r="S111" s="2">
        <v>1.98869999967762</v>
      </c>
      <c r="T111" s="2">
        <v>2.7111083328974801</v>
      </c>
      <c r="U111" s="2">
        <v>3.5259999994328202</v>
      </c>
      <c r="V111" s="2">
        <v>4.7976416658989001</v>
      </c>
      <c r="W111" s="2">
        <v>7.2241833323333298</v>
      </c>
      <c r="X111" s="2">
        <v>12.35153333275</v>
      </c>
      <c r="Y111" s="2">
        <v>24.842766665749998</v>
      </c>
      <c r="Z111" s="2">
        <v>31.693741666249998</v>
      </c>
      <c r="AA111" s="2">
        <v>41.507666666666701</v>
      </c>
      <c r="AB111" s="2">
        <v>41.104158333333302</v>
      </c>
      <c r="AC111" s="2">
        <v>38.677183333333303</v>
      </c>
      <c r="AD111" s="2">
        <v>43.0139833333333</v>
      </c>
      <c r="AE111" s="2">
        <v>57.041791666666697</v>
      </c>
      <c r="AF111" s="2">
        <v>58.283774999999999</v>
      </c>
      <c r="AG111" s="2">
        <v>58.996341666666702</v>
      </c>
      <c r="AH111" s="2">
        <v>57.545933333333302</v>
      </c>
      <c r="AI111" s="2">
        <v>67.6031816666667</v>
      </c>
      <c r="AJ111" s="2">
        <v>69.944378333333304</v>
      </c>
      <c r="AK111" s="2">
        <v>64.691666666666706</v>
      </c>
      <c r="AL111" s="2">
        <v>66.5</v>
      </c>
      <c r="AM111" s="2">
        <v>70.904290833333306</v>
      </c>
      <c r="AN111" s="2">
        <v>70.9583333333333</v>
      </c>
      <c r="AO111" s="2">
        <v>72.335293333333297</v>
      </c>
      <c r="AP111" s="2">
        <v>78.615946666666702</v>
      </c>
      <c r="AQ111" s="2">
        <v>97.424603333333295</v>
      </c>
      <c r="AR111" s="2">
        <v>91.661666666666704</v>
      </c>
      <c r="AS111" s="2">
        <v>76.708982500000005</v>
      </c>
      <c r="AT111" s="2">
        <v>70.191666666666706</v>
      </c>
      <c r="AU111" s="2">
        <v>62.981666666666698</v>
      </c>
      <c r="AV111" s="2">
        <v>70.180000000000007</v>
      </c>
      <c r="AW111" s="2">
        <v>64.055000000000007</v>
      </c>
      <c r="AX111" s="2">
        <v>87.9479166666667</v>
      </c>
      <c r="AY111" s="2">
        <v>123.638381413044</v>
      </c>
      <c r="AZ111" s="2">
        <v>122.24181120516501</v>
      </c>
      <c r="BA111" s="2">
        <v>115.954039762284</v>
      </c>
      <c r="BB111" s="2">
        <v>125.08278701376901</v>
      </c>
      <c r="BD111" s="2"/>
      <c r="BE111" s="2"/>
      <c r="BI111" t="s">
        <v>371</v>
      </c>
      <c r="BJ111">
        <v>77.52</v>
      </c>
    </row>
    <row r="112" spans="1:62">
      <c r="A112" s="2" t="s">
        <v>337</v>
      </c>
      <c r="B112" s="2">
        <v>1.7999960538263101E-4</v>
      </c>
      <c r="C112" s="2">
        <v>1.7999960538263101E-4</v>
      </c>
      <c r="D112" s="2">
        <v>2.89999364288684E-4</v>
      </c>
      <c r="E112" s="2">
        <v>2.9999934237105199E-4</v>
      </c>
      <c r="F112" s="2">
        <v>2.9999934237105199E-4</v>
      </c>
      <c r="G112" s="2">
        <v>2.9999934237105199E-4</v>
      </c>
      <c r="H112" s="2">
        <v>2.9999934237105199E-4</v>
      </c>
      <c r="I112" s="2">
        <v>3.0833265743969202E-4</v>
      </c>
      <c r="J112" s="2">
        <v>3.4999923278289402E-4</v>
      </c>
      <c r="K112" s="2">
        <v>3.4999923278289402E-4</v>
      </c>
      <c r="L112" s="2">
        <v>3.4999923278289402E-4</v>
      </c>
      <c r="M112" s="2">
        <v>4.1999947816918898E-4</v>
      </c>
      <c r="N112" s="2">
        <v>4.1797967141147098E-4</v>
      </c>
      <c r="O112" s="2">
        <v>4.1946923065525998E-4</v>
      </c>
      <c r="P112" s="2">
        <v>4.4515339823069901E-4</v>
      </c>
      <c r="Q112" s="2">
        <v>6.3361493114652697E-4</v>
      </c>
      <c r="R112" s="2">
        <v>7.9255714918527302E-4</v>
      </c>
      <c r="S112" s="2">
        <v>1.0445457989628E-3</v>
      </c>
      <c r="T112" s="2">
        <v>1.7435371736355201E-3</v>
      </c>
      <c r="U112" s="2">
        <v>2.5406369082757599E-3</v>
      </c>
      <c r="V112" s="2">
        <v>5.1242916656839398E-3</v>
      </c>
      <c r="W112" s="2">
        <v>1.14305749992885E-2</v>
      </c>
      <c r="X112" s="2">
        <v>2.4266999999081801E-2</v>
      </c>
      <c r="Y112" s="2">
        <v>5.6214491666022902E-2</v>
      </c>
      <c r="Z112" s="2">
        <v>0.29320966666707199</v>
      </c>
      <c r="AA112" s="2">
        <v>1.1788493333343899</v>
      </c>
      <c r="AB112" s="2">
        <v>1.4878416665833301</v>
      </c>
      <c r="AC112" s="2">
        <v>1.5946416666666701</v>
      </c>
      <c r="AD112" s="2">
        <v>1.59893333333333</v>
      </c>
      <c r="AE112" s="2">
        <v>1.91641666666667</v>
      </c>
      <c r="AF112" s="2">
        <v>2.0161750000000001</v>
      </c>
      <c r="AG112" s="2">
        <v>2.2791083333333302</v>
      </c>
      <c r="AH112" s="2">
        <v>2.45908333333333</v>
      </c>
      <c r="AI112" s="2">
        <v>2.83008333333333</v>
      </c>
      <c r="AJ112" s="2">
        <v>3.01105520833333</v>
      </c>
      <c r="AK112" s="2">
        <v>3.0112916666666698</v>
      </c>
      <c r="AL112" s="2">
        <v>3.1916500000000001</v>
      </c>
      <c r="AM112" s="2">
        <v>3.4493499999999999</v>
      </c>
      <c r="AN112" s="2">
        <v>3.8000750000000001</v>
      </c>
      <c r="AO112" s="2">
        <v>4.1397166666666703</v>
      </c>
      <c r="AP112" s="2">
        <v>4.0773333333333301</v>
      </c>
      <c r="AQ112" s="2">
        <v>4.2056500000000003</v>
      </c>
      <c r="AR112" s="2">
        <v>4.737825</v>
      </c>
      <c r="AS112" s="2">
        <v>4.55413333333333</v>
      </c>
      <c r="AT112" s="2">
        <v>4.4819833333333303</v>
      </c>
      <c r="AU112" s="2">
        <v>4.4877000000000002</v>
      </c>
      <c r="AV112" s="2">
        <v>4.45580833333333</v>
      </c>
      <c r="AW112" s="2">
        <v>4.1080829490557802</v>
      </c>
      <c r="AX112" s="2">
        <v>3.5880211940836899</v>
      </c>
      <c r="AY112" s="2">
        <v>3.9323354779166699</v>
      </c>
      <c r="AZ112" s="2">
        <v>3.7389749999999999</v>
      </c>
      <c r="BA112" s="2">
        <v>3.5781293062201001</v>
      </c>
      <c r="BB112" s="2">
        <v>3.8559218253968202</v>
      </c>
      <c r="BD112" s="2"/>
      <c r="BE112" s="2"/>
      <c r="BI112" t="s">
        <v>373</v>
      </c>
      <c r="BJ112" t="s">
        <v>597</v>
      </c>
    </row>
    <row r="113" spans="1:62">
      <c r="A113" s="2" t="s">
        <v>339</v>
      </c>
      <c r="B113" s="2">
        <v>623.98750046924999</v>
      </c>
      <c r="C113" s="2">
        <v>625.00000062499998</v>
      </c>
      <c r="D113" s="2">
        <v>625.00000062499998</v>
      </c>
      <c r="E113" s="2">
        <v>625.00000062499998</v>
      </c>
      <c r="F113" s="2">
        <v>625.00000062499998</v>
      </c>
      <c r="G113" s="2">
        <v>625.00000062499998</v>
      </c>
      <c r="H113" s="2">
        <v>625.00000062499998</v>
      </c>
      <c r="I113" s="2">
        <v>625.00000062499998</v>
      </c>
      <c r="J113" s="2">
        <v>625.00000062499998</v>
      </c>
      <c r="K113" s="2">
        <v>625.00000062499998</v>
      </c>
      <c r="L113" s="2">
        <v>625.00000062499998</v>
      </c>
      <c r="M113" s="2">
        <v>620.35928929756199</v>
      </c>
      <c r="N113" s="2">
        <v>583.21749999941699</v>
      </c>
      <c r="O113" s="2">
        <v>582.99583333191697</v>
      </c>
      <c r="P113" s="2">
        <v>650.34333333183304</v>
      </c>
      <c r="Q113" s="2">
        <v>652.84916666599997</v>
      </c>
      <c r="R113" s="2">
        <v>832.33499999966705</v>
      </c>
      <c r="S113" s="2">
        <v>882.38833333125001</v>
      </c>
      <c r="T113" s="2">
        <v>848.663333330917</v>
      </c>
      <c r="U113" s="2">
        <v>830.86166666591703</v>
      </c>
      <c r="V113" s="2">
        <v>856.44749999741703</v>
      </c>
      <c r="W113" s="2">
        <v>1136.7649999995799</v>
      </c>
      <c r="X113" s="2">
        <v>1352.50999999808</v>
      </c>
      <c r="Y113" s="2">
        <v>1518.84833333283</v>
      </c>
      <c r="Z113" s="2">
        <v>1756.9608333318299</v>
      </c>
      <c r="AA113" s="2">
        <v>1909.4391666639999</v>
      </c>
      <c r="AB113" s="2">
        <v>1490.8099999987501</v>
      </c>
      <c r="AC113" s="2">
        <v>1296.07</v>
      </c>
      <c r="AD113" s="2">
        <v>1301.6275000000001</v>
      </c>
      <c r="AE113" s="2">
        <v>1372.0933333333301</v>
      </c>
      <c r="AF113" s="2">
        <v>1198.1016666666701</v>
      </c>
      <c r="AG113" s="2">
        <v>1240.61333333333</v>
      </c>
      <c r="AH113" s="2">
        <v>1232.4058333333301</v>
      </c>
      <c r="AI113" s="2">
        <v>1573.6658666666699</v>
      </c>
      <c r="AJ113" s="2">
        <v>1612.4449833333299</v>
      </c>
      <c r="AK113" s="2">
        <v>1628.9331583333301</v>
      </c>
      <c r="AL113" s="2">
        <v>1542.9469666666701</v>
      </c>
      <c r="AM113" s="2">
        <v>1703.09690833333</v>
      </c>
      <c r="AN113" s="2">
        <v>1736.20738333333</v>
      </c>
      <c r="BD113" s="2"/>
      <c r="BE113" s="2"/>
      <c r="BI113" t="s">
        <v>375</v>
      </c>
      <c r="BJ113" t="s">
        <v>597</v>
      </c>
    </row>
    <row r="114" spans="1:62">
      <c r="A114" s="2" t="s">
        <v>341</v>
      </c>
      <c r="B114" s="2">
        <v>0.71428599957142902</v>
      </c>
      <c r="C114" s="2">
        <v>0.71428599957142902</v>
      </c>
      <c r="D114" s="2">
        <v>0.71428599957142902</v>
      </c>
      <c r="E114" s="2">
        <v>0.71428599957142902</v>
      </c>
      <c r="F114" s="2">
        <v>0.71428599957142902</v>
      </c>
      <c r="G114" s="2">
        <v>0.71428599957142902</v>
      </c>
      <c r="H114" s="2">
        <v>0.71428599957142902</v>
      </c>
      <c r="I114" s="2">
        <v>0.72420699954563506</v>
      </c>
      <c r="J114" s="2">
        <v>0.833333999833334</v>
      </c>
      <c r="K114" s="2">
        <v>0.83333374983333397</v>
      </c>
      <c r="L114" s="2">
        <v>0.83333299983333298</v>
      </c>
      <c r="M114" s="2">
        <v>0.832801749902778</v>
      </c>
      <c r="N114" s="2">
        <v>0.76746000000000003</v>
      </c>
      <c r="O114" s="2">
        <v>0.90242674867877404</v>
      </c>
      <c r="P114" s="2">
        <v>0.90908999991666695</v>
      </c>
      <c r="Q114" s="2">
        <v>0.90908999999999995</v>
      </c>
      <c r="R114" s="2">
        <v>0.90908999999999995</v>
      </c>
      <c r="S114" s="2">
        <v>0.90908999999999995</v>
      </c>
      <c r="T114" s="2">
        <v>1.4132583330833299</v>
      </c>
      <c r="U114" s="2">
        <v>1.7647783326666699</v>
      </c>
      <c r="V114" s="2">
        <v>1.7814199989999999</v>
      </c>
      <c r="W114" s="2">
        <v>1.7814199989999999</v>
      </c>
      <c r="X114" s="2">
        <v>1.7814199989999999</v>
      </c>
      <c r="Y114" s="2">
        <v>1.9322174990000001</v>
      </c>
      <c r="Z114" s="2">
        <v>3.94280416641667</v>
      </c>
      <c r="AA114" s="2">
        <v>5.5585583331666699</v>
      </c>
      <c r="AB114" s="2">
        <v>5.4778333332500004</v>
      </c>
      <c r="AC114" s="2">
        <v>5.4866666666666699</v>
      </c>
      <c r="AD114" s="2">
        <v>5.4885541666666704</v>
      </c>
      <c r="AE114" s="2">
        <v>5.74464166666667</v>
      </c>
      <c r="AF114" s="2">
        <v>7.1840250000000001</v>
      </c>
      <c r="AG114" s="2">
        <v>12.115875000000001</v>
      </c>
      <c r="AH114" s="2">
        <v>22.960349999999998</v>
      </c>
      <c r="AI114" s="2">
        <v>24.948550000000001</v>
      </c>
      <c r="AJ114" s="2">
        <v>33.085933333333301</v>
      </c>
      <c r="AK114" s="2">
        <v>35.142116666666702</v>
      </c>
      <c r="AL114" s="2">
        <v>37.119558333333302</v>
      </c>
      <c r="AM114" s="2">
        <v>35.4044666666667</v>
      </c>
      <c r="AN114" s="2">
        <v>36.549999999999997</v>
      </c>
      <c r="AO114" s="2">
        <v>39.043516666666697</v>
      </c>
      <c r="AP114" s="2">
        <v>42.985700000000001</v>
      </c>
      <c r="AQ114" s="2">
        <v>45.996250000000003</v>
      </c>
      <c r="AR114" s="2">
        <v>48.415941666666697</v>
      </c>
      <c r="AS114" s="2">
        <v>57.740873749999999</v>
      </c>
      <c r="AT114" s="2">
        <v>61.197200000000002</v>
      </c>
      <c r="AU114" s="2">
        <v>62.280714944083698</v>
      </c>
      <c r="AV114" s="2">
        <v>65.743857539682494</v>
      </c>
      <c r="AW114" s="2">
        <v>69.1921618494152</v>
      </c>
      <c r="AX114" s="2">
        <v>72.756203406152096</v>
      </c>
      <c r="AY114" s="2">
        <v>87.894119810653507</v>
      </c>
      <c r="AZ114" s="2">
        <v>87.196136812547707</v>
      </c>
      <c r="BA114" s="2">
        <v>85.892458333333295</v>
      </c>
      <c r="BB114" s="2">
        <v>88.750937362392705</v>
      </c>
      <c r="BD114" s="2"/>
      <c r="BE114" s="2"/>
      <c r="BI114" t="s">
        <v>377</v>
      </c>
      <c r="BJ114">
        <v>2.60100833333333</v>
      </c>
    </row>
    <row r="115" spans="1:62">
      <c r="A115" s="2" t="s">
        <v>345</v>
      </c>
      <c r="B115" s="2">
        <v>0.357142999357143</v>
      </c>
      <c r="C115" s="2">
        <v>0.357142999357143</v>
      </c>
      <c r="D115" s="2">
        <v>0.357142999357143</v>
      </c>
      <c r="E115" s="2">
        <v>0.357142999357143</v>
      </c>
      <c r="F115" s="2">
        <v>0.357142999357143</v>
      </c>
      <c r="G115" s="2">
        <v>0.357142999357143</v>
      </c>
      <c r="H115" s="2">
        <v>0.357142999357143</v>
      </c>
      <c r="I115" s="2">
        <v>0.357142999357143</v>
      </c>
      <c r="J115" s="2">
        <v>0.357142999357143</v>
      </c>
      <c r="K115" s="2">
        <v>0.357142999357143</v>
      </c>
      <c r="L115" s="2">
        <v>0.357142999357143</v>
      </c>
      <c r="M115" s="2">
        <v>0.35714299900000002</v>
      </c>
      <c r="N115" s="2">
        <v>0.35714325128914998</v>
      </c>
      <c r="O115" s="2">
        <v>0.32857086795212997</v>
      </c>
      <c r="P115" s="2">
        <v>0.32209166566666703</v>
      </c>
      <c r="Q115" s="2">
        <v>0.319791665666667</v>
      </c>
      <c r="R115" s="2">
        <v>0.33198333233333299</v>
      </c>
      <c r="S115" s="2">
        <v>0.32926666566666701</v>
      </c>
      <c r="T115" s="2">
        <v>0.30562499900000001</v>
      </c>
      <c r="U115" s="2">
        <v>0.30033333233333298</v>
      </c>
      <c r="V115" s="2">
        <v>0.29792499900000002</v>
      </c>
      <c r="W115" s="2">
        <v>0.330433332333333</v>
      </c>
      <c r="X115" s="2">
        <v>0.35249166566666701</v>
      </c>
      <c r="Y115" s="2">
        <v>0.36307916566666698</v>
      </c>
      <c r="Z115" s="2">
        <v>0.38446499941666701</v>
      </c>
      <c r="AA115" s="2">
        <v>0.39462499974999998</v>
      </c>
      <c r="AB115" s="2">
        <v>0.34996583316666702</v>
      </c>
      <c r="AC115" s="2">
        <v>0.33845874999999997</v>
      </c>
      <c r="AD115" s="2">
        <v>0.37429249999999997</v>
      </c>
      <c r="AE115" s="2">
        <v>0.57457583333333295</v>
      </c>
      <c r="AF115" s="2">
        <v>0.66371166666666703</v>
      </c>
      <c r="AG115" s="2">
        <v>0.68086583333333295</v>
      </c>
      <c r="AH115" s="2">
        <v>0.67981833333333297</v>
      </c>
      <c r="AI115" s="2">
        <v>0.69285083333333297</v>
      </c>
      <c r="AJ115" s="2">
        <v>0.69876416666666696</v>
      </c>
      <c r="AK115" s="2">
        <v>0.70037749999999999</v>
      </c>
      <c r="AL115" s="2">
        <v>0.70899999999999996</v>
      </c>
      <c r="AM115" s="2">
        <v>0.70899999999999996</v>
      </c>
      <c r="AN115" s="2">
        <v>0.70899999999999996</v>
      </c>
      <c r="AO115" s="2">
        <v>0.70899999999999996</v>
      </c>
      <c r="AP115" s="2">
        <v>0.70899999999999996</v>
      </c>
      <c r="AQ115" s="2">
        <v>0.708983174066667</v>
      </c>
      <c r="AR115" s="2">
        <v>0.70899983333333305</v>
      </c>
      <c r="AS115" s="2">
        <v>0.70899999999999996</v>
      </c>
      <c r="AT115" s="2">
        <v>0.70899999999999996</v>
      </c>
      <c r="AU115" s="2">
        <v>0.70899999999999996</v>
      </c>
      <c r="AV115" s="2">
        <v>0.70899999999999996</v>
      </c>
      <c r="AW115" s="2">
        <v>0.70899976666666698</v>
      </c>
      <c r="AX115" s="2">
        <v>0.70966655000000001</v>
      </c>
      <c r="AY115" s="2">
        <v>0.71</v>
      </c>
      <c r="AZ115" s="2">
        <v>0.71</v>
      </c>
      <c r="BA115" s="2">
        <v>0.71</v>
      </c>
      <c r="BB115" s="2">
        <v>0.71</v>
      </c>
      <c r="BD115" s="2"/>
      <c r="BE115" s="2"/>
      <c r="BI115" t="s">
        <v>379</v>
      </c>
      <c r="BJ115" t="s">
        <v>597</v>
      </c>
    </row>
    <row r="116" spans="1:62">
      <c r="A116" s="2" t="s">
        <v>343</v>
      </c>
      <c r="B116" s="2">
        <v>360.00000035900001</v>
      </c>
      <c r="C116" s="2">
        <v>360.00000035900001</v>
      </c>
      <c r="D116" s="2">
        <v>360.00000035900001</v>
      </c>
      <c r="E116" s="2">
        <v>360.00000035900001</v>
      </c>
      <c r="F116" s="2">
        <v>360.00000035900001</v>
      </c>
      <c r="G116" s="2">
        <v>360.00000035900001</v>
      </c>
      <c r="H116" s="2">
        <v>360.00000035900001</v>
      </c>
      <c r="I116" s="2">
        <v>360.00000035900001</v>
      </c>
      <c r="J116" s="2">
        <v>360.00000035900001</v>
      </c>
      <c r="K116" s="2">
        <v>360.00000035900001</v>
      </c>
      <c r="L116" s="2">
        <v>360.00000035900001</v>
      </c>
      <c r="M116" s="2">
        <v>350.677693533362</v>
      </c>
      <c r="N116" s="2">
        <v>303.17249999900002</v>
      </c>
      <c r="O116" s="2">
        <v>271.70166666608299</v>
      </c>
      <c r="P116" s="2">
        <v>292.08249999924999</v>
      </c>
      <c r="Q116" s="2">
        <v>296.78749999916698</v>
      </c>
      <c r="R116" s="2">
        <v>296.55249999916703</v>
      </c>
      <c r="S116" s="2">
        <v>268.50999999933299</v>
      </c>
      <c r="T116" s="2">
        <v>210.441666666</v>
      </c>
      <c r="U116" s="2">
        <v>219.13999999933301</v>
      </c>
      <c r="V116" s="2">
        <v>226.74083333283301</v>
      </c>
      <c r="W116" s="2">
        <v>220.53583333275</v>
      </c>
      <c r="X116" s="2">
        <v>249.07666666583299</v>
      </c>
      <c r="Y116" s="2">
        <v>237.51166666608299</v>
      </c>
      <c r="Z116" s="2">
        <v>237.52249999933301</v>
      </c>
      <c r="AA116" s="2">
        <v>238.53583333275</v>
      </c>
      <c r="AB116" s="2">
        <v>168.519833333083</v>
      </c>
      <c r="AC116" s="2">
        <v>144.63749999999999</v>
      </c>
      <c r="AD116" s="2">
        <v>128.15166666666701</v>
      </c>
      <c r="AE116" s="2">
        <v>137.96441666666701</v>
      </c>
      <c r="AF116" s="2">
        <v>144.79249999999999</v>
      </c>
      <c r="AG116" s="2">
        <v>134.70666666666699</v>
      </c>
      <c r="AH116" s="2">
        <v>126.651333333333</v>
      </c>
      <c r="AI116" s="2">
        <v>111.197785833333</v>
      </c>
      <c r="AJ116" s="2">
        <v>102.207805833333</v>
      </c>
      <c r="AK116" s="2">
        <v>94.059579166666694</v>
      </c>
      <c r="AL116" s="2">
        <v>108.779056666667</v>
      </c>
      <c r="AM116" s="2">
        <v>120.99086250000001</v>
      </c>
      <c r="AN116" s="2">
        <v>130.90530066666699</v>
      </c>
      <c r="AO116" s="2">
        <v>113.90680500000001</v>
      </c>
      <c r="AP116" s="2">
        <v>107.765498333333</v>
      </c>
      <c r="AQ116" s="2">
        <v>121.5289475</v>
      </c>
      <c r="AR116" s="2">
        <v>125.38801916666699</v>
      </c>
      <c r="AS116" s="2">
        <v>115.93346416666699</v>
      </c>
      <c r="AT116" s="2">
        <v>108.192569166667</v>
      </c>
      <c r="AU116" s="2">
        <v>110.218211666667</v>
      </c>
      <c r="AV116" s="2">
        <v>116.29931166666699</v>
      </c>
      <c r="AW116" s="2">
        <v>117.75352916666699</v>
      </c>
      <c r="AX116" s="2">
        <v>103.359493968254</v>
      </c>
      <c r="AY116" s="2">
        <v>93.570089087045702</v>
      </c>
      <c r="AZ116" s="2">
        <v>87.779875000000004</v>
      </c>
      <c r="BA116" s="2">
        <v>79.807019832189198</v>
      </c>
      <c r="BB116" s="2">
        <v>79.790455417006498</v>
      </c>
      <c r="BD116" s="2"/>
      <c r="BE116" s="2"/>
      <c r="BI116" t="s">
        <v>381</v>
      </c>
      <c r="BJ116">
        <v>7.9892553333333298</v>
      </c>
    </row>
    <row r="117" spans="1:62">
      <c r="A117" s="2" t="s">
        <v>347</v>
      </c>
      <c r="AJ117" s="2">
        <v>35.538333333333298</v>
      </c>
      <c r="AK117" s="2">
        <v>60.95</v>
      </c>
      <c r="AL117" s="2">
        <v>67.303333333333299</v>
      </c>
      <c r="AM117" s="2">
        <v>75.4375</v>
      </c>
      <c r="AN117" s="2">
        <v>78.303333333333299</v>
      </c>
      <c r="AO117" s="2">
        <v>119.523333333333</v>
      </c>
      <c r="AP117" s="2">
        <v>142.13333333333301</v>
      </c>
      <c r="AQ117" s="2">
        <v>146.73583333333301</v>
      </c>
      <c r="AR117" s="2">
        <v>153.27916666666701</v>
      </c>
      <c r="AS117" s="2">
        <v>149.57583333333301</v>
      </c>
      <c r="AT117" s="2">
        <v>136.035</v>
      </c>
      <c r="AU117" s="2">
        <v>132.88</v>
      </c>
      <c r="AV117" s="2">
        <v>126.08943055555601</v>
      </c>
      <c r="AW117" s="2">
        <v>122.554166666667</v>
      </c>
      <c r="AX117" s="2">
        <v>120.29916666666701</v>
      </c>
      <c r="AY117" s="2">
        <v>147.49666666666701</v>
      </c>
      <c r="AZ117" s="2">
        <v>147.35499999999999</v>
      </c>
      <c r="BA117" s="2">
        <v>146.620833333333</v>
      </c>
      <c r="BB117" s="2">
        <v>149.11250000000001</v>
      </c>
      <c r="BD117" s="2"/>
      <c r="BE117" s="2"/>
      <c r="BI117" t="s">
        <v>383</v>
      </c>
      <c r="BJ117">
        <v>46.395341666666702</v>
      </c>
    </row>
    <row r="118" spans="1:62">
      <c r="A118" s="2" t="s">
        <v>349</v>
      </c>
      <c r="B118" s="2">
        <v>7.1428600061428602</v>
      </c>
      <c r="C118" s="2">
        <v>7.1428600061428602</v>
      </c>
      <c r="D118" s="2">
        <v>7.1428600061428602</v>
      </c>
      <c r="E118" s="2">
        <v>7.1428600061428602</v>
      </c>
      <c r="F118" s="2">
        <v>7.1428600061428602</v>
      </c>
      <c r="G118" s="2">
        <v>7.1428600061428602</v>
      </c>
      <c r="H118" s="2">
        <v>7.1428600061428602</v>
      </c>
      <c r="I118" s="2">
        <v>7.1428600061428602</v>
      </c>
      <c r="J118" s="2">
        <v>7.1428600061428602</v>
      </c>
      <c r="K118" s="2">
        <v>7.1428600061428602</v>
      </c>
      <c r="L118" s="2">
        <v>7.1428600061428602</v>
      </c>
      <c r="M118" s="2">
        <v>7.1428599977626002</v>
      </c>
      <c r="N118" s="2">
        <v>7.1428599989999997</v>
      </c>
      <c r="O118" s="2">
        <v>7.0203836880377004</v>
      </c>
      <c r="P118" s="2">
        <v>7.1348111007360204</v>
      </c>
      <c r="Q118" s="2">
        <v>7.34319333233333</v>
      </c>
      <c r="R118" s="2">
        <v>8.3671449991666709</v>
      </c>
      <c r="S118" s="2">
        <v>8.2765608324166706</v>
      </c>
      <c r="T118" s="2">
        <v>7.7293833323333301</v>
      </c>
      <c r="U118" s="2">
        <v>7.4753091656666699</v>
      </c>
      <c r="V118" s="2">
        <v>7.4201874989999999</v>
      </c>
      <c r="W118" s="2">
        <v>9.0474983325833307</v>
      </c>
      <c r="X118" s="2">
        <v>10.9223249994167</v>
      </c>
      <c r="Y118" s="2">
        <v>13.311516665916701</v>
      </c>
      <c r="Z118" s="2">
        <v>14.4138749994167</v>
      </c>
      <c r="AA118" s="2">
        <v>16.432116666500001</v>
      </c>
      <c r="AB118" s="2">
        <v>16.225741666499999</v>
      </c>
      <c r="AC118" s="2">
        <v>16.454491666666701</v>
      </c>
      <c r="AD118" s="2">
        <v>17.7471</v>
      </c>
      <c r="AE118" s="2">
        <v>20.572466666666699</v>
      </c>
      <c r="AF118" s="2">
        <v>22.914766666666701</v>
      </c>
      <c r="AG118" s="2">
        <v>27.5078666666667</v>
      </c>
      <c r="AH118" s="2">
        <v>32.216833333333298</v>
      </c>
      <c r="AI118" s="2">
        <v>58.001333333333299</v>
      </c>
      <c r="AJ118" s="2">
        <v>56.050575000000002</v>
      </c>
      <c r="AK118" s="2">
        <v>51.429833333333299</v>
      </c>
      <c r="AL118" s="2">
        <v>57.1148666666667</v>
      </c>
      <c r="AM118" s="2">
        <v>58.731841666666703</v>
      </c>
      <c r="AN118" s="2">
        <v>60.366700000000002</v>
      </c>
      <c r="AO118" s="2">
        <v>70.326216666666696</v>
      </c>
      <c r="AP118" s="2">
        <v>76.175541666666703</v>
      </c>
      <c r="AQ118" s="2">
        <v>78.563194999999993</v>
      </c>
      <c r="AR118" s="2">
        <v>78.749141666666702</v>
      </c>
      <c r="AS118" s="2">
        <v>75.935569444444397</v>
      </c>
      <c r="AT118" s="2">
        <v>79.173876064213601</v>
      </c>
      <c r="AU118" s="2">
        <v>75.554109451431103</v>
      </c>
      <c r="AV118" s="2">
        <v>72.100835017862096</v>
      </c>
      <c r="AW118" s="2">
        <v>67.317638124285693</v>
      </c>
      <c r="AX118" s="2">
        <v>69.175319816225993</v>
      </c>
      <c r="AY118" s="2">
        <v>77.352012297578995</v>
      </c>
      <c r="AZ118" s="2">
        <v>79.233151704545506</v>
      </c>
      <c r="BA118" s="2">
        <v>88.810769971045602</v>
      </c>
      <c r="BB118" s="2">
        <v>84.529601757352907</v>
      </c>
      <c r="BD118" s="2"/>
      <c r="BE118" s="2"/>
      <c r="BI118" t="s">
        <v>385</v>
      </c>
      <c r="BJ118">
        <v>2206.9141666666701</v>
      </c>
    </row>
    <row r="119" spans="1:62">
      <c r="A119" s="2" t="s">
        <v>361</v>
      </c>
      <c r="AJ119" s="2">
        <v>10.8416833333333</v>
      </c>
      <c r="AK119" s="2">
        <v>10.8218833333333</v>
      </c>
      <c r="AL119" s="2">
        <v>12.8095583333333</v>
      </c>
      <c r="AM119" s="2">
        <v>17.362491666666699</v>
      </c>
      <c r="AN119" s="2">
        <v>20.837566666666699</v>
      </c>
      <c r="AO119" s="2">
        <v>39.007733333333299</v>
      </c>
      <c r="AP119" s="2">
        <v>47.7038333333333</v>
      </c>
      <c r="AQ119" s="2">
        <v>48.377958333333297</v>
      </c>
      <c r="AR119" s="2">
        <v>46.937066666666702</v>
      </c>
      <c r="AS119" s="2">
        <v>43.648375000000001</v>
      </c>
      <c r="AT119" s="2">
        <v>42.649941666666699</v>
      </c>
      <c r="AU119" s="2">
        <v>41.011820505934899</v>
      </c>
      <c r="AV119" s="2">
        <v>40.152899945420501</v>
      </c>
      <c r="AW119" s="2">
        <v>37.316256805555597</v>
      </c>
      <c r="AX119" s="2">
        <v>36.574591666666699</v>
      </c>
      <c r="AY119" s="2">
        <v>42.904108333333298</v>
      </c>
      <c r="AZ119" s="2">
        <v>45.964261400813903</v>
      </c>
      <c r="BA119" s="2">
        <v>46.143901317204303</v>
      </c>
      <c r="BB119" s="2">
        <v>47.004479142256798</v>
      </c>
      <c r="BD119" s="2"/>
      <c r="BE119" s="2"/>
      <c r="BI119" t="s">
        <v>387</v>
      </c>
      <c r="BJ119" s="2"/>
    </row>
    <row r="120" spans="1:62">
      <c r="A120" s="2" t="s">
        <v>221</v>
      </c>
      <c r="B120" s="2">
        <v>35</v>
      </c>
      <c r="C120" s="2">
        <v>35</v>
      </c>
      <c r="D120" s="2">
        <v>35</v>
      </c>
      <c r="E120" s="2">
        <v>35</v>
      </c>
      <c r="F120" s="2">
        <v>35</v>
      </c>
      <c r="G120" s="2">
        <v>35</v>
      </c>
      <c r="H120" s="2">
        <v>35</v>
      </c>
      <c r="I120" s="2">
        <v>35</v>
      </c>
      <c r="J120" s="2">
        <v>35</v>
      </c>
      <c r="K120" s="2">
        <v>43.558333332916703</v>
      </c>
      <c r="L120" s="2">
        <v>55.539999999000003</v>
      </c>
      <c r="M120" s="2">
        <v>75.821666665916695</v>
      </c>
      <c r="N120" s="2">
        <v>162.25</v>
      </c>
      <c r="O120" s="2">
        <v>244.916666666667</v>
      </c>
      <c r="AF120" s="2">
        <v>426.25</v>
      </c>
      <c r="AG120" s="2">
        <v>718.33333333333303</v>
      </c>
      <c r="AH120" s="2">
        <v>1266.5833333333301</v>
      </c>
      <c r="AI120" s="2">
        <v>2689</v>
      </c>
      <c r="AJ120" s="2">
        <v>2545.25</v>
      </c>
      <c r="AK120" s="2">
        <v>2450.8333333333298</v>
      </c>
      <c r="AL120" s="2">
        <v>2624.0833333333298</v>
      </c>
      <c r="AM120" s="2">
        <v>2946.25</v>
      </c>
      <c r="AN120" s="2">
        <v>3744.4166666666702</v>
      </c>
      <c r="AO120" s="2">
        <v>3807.8333333333298</v>
      </c>
      <c r="AP120" s="2">
        <v>3840.75</v>
      </c>
      <c r="AQ120" s="2">
        <v>3916.3333333333298</v>
      </c>
      <c r="AR120" s="2">
        <v>3912.0833333333298</v>
      </c>
      <c r="AS120" s="2">
        <v>3973.3333333333298</v>
      </c>
      <c r="AT120" s="2">
        <v>4016.25</v>
      </c>
      <c r="AU120" s="2">
        <v>4092.5</v>
      </c>
      <c r="AV120" s="2">
        <v>4103.25</v>
      </c>
      <c r="AW120" s="2">
        <v>4056.1666666666702</v>
      </c>
      <c r="AX120" s="2">
        <v>4054.1666666666702</v>
      </c>
      <c r="AY120" s="2">
        <v>4139.3333333333303</v>
      </c>
      <c r="AZ120" s="2">
        <v>4184.9166666666697</v>
      </c>
      <c r="BA120" s="2">
        <v>4058.5</v>
      </c>
      <c r="BB120" s="2">
        <v>4033</v>
      </c>
      <c r="BD120" s="2"/>
      <c r="BE120" s="2"/>
      <c r="BI120" t="s">
        <v>389</v>
      </c>
      <c r="BJ120">
        <v>3.1509085500972498</v>
      </c>
    </row>
    <row r="121" spans="1:62">
      <c r="A121" s="2" t="s">
        <v>351</v>
      </c>
      <c r="B121" s="2">
        <v>0.89285699989285705</v>
      </c>
      <c r="C121" s="2">
        <v>0.89285699989285705</v>
      </c>
      <c r="D121" s="2">
        <v>0.89285699989285705</v>
      </c>
      <c r="E121" s="2">
        <v>0.89285699989285705</v>
      </c>
      <c r="F121" s="2">
        <v>0.89285699989285705</v>
      </c>
      <c r="G121" s="2">
        <v>0.89285699989285705</v>
      </c>
      <c r="H121" s="2">
        <v>0.89285699989285705</v>
      </c>
      <c r="I121" s="2">
        <v>0.89285699989285705</v>
      </c>
      <c r="J121" s="2">
        <v>0.89285699989285705</v>
      </c>
      <c r="K121" s="2">
        <v>0.89285699989285705</v>
      </c>
      <c r="L121" s="2">
        <v>0.89285699989285705</v>
      </c>
      <c r="M121" s="2">
        <v>0.88060784236696699</v>
      </c>
      <c r="N121" s="2">
        <v>0.81920056904624705</v>
      </c>
      <c r="O121" s="2">
        <v>0.70411390796665796</v>
      </c>
      <c r="P121" s="2">
        <v>0.63838313111901701</v>
      </c>
      <c r="Q121" s="2">
        <v>0.76387124900000003</v>
      </c>
      <c r="R121" s="2">
        <v>0.81828408233333305</v>
      </c>
      <c r="S121" s="2">
        <v>0.90182499900000002</v>
      </c>
      <c r="T121" s="2">
        <v>0.87365924900000003</v>
      </c>
      <c r="U121" s="2">
        <v>0.89464091566666704</v>
      </c>
      <c r="V121" s="2">
        <v>0.87824433233333299</v>
      </c>
      <c r="W121" s="2">
        <v>0.87021458233333304</v>
      </c>
      <c r="X121" s="2">
        <v>0.98586283233333305</v>
      </c>
      <c r="Y121" s="2">
        <v>1.1100149991666699</v>
      </c>
      <c r="Z121" s="2">
        <v>1.1395191659166699</v>
      </c>
      <c r="AA121" s="2">
        <v>1.4318949995000001</v>
      </c>
      <c r="AB121" s="2">
        <v>1.4959741664166699</v>
      </c>
      <c r="AC121" s="2">
        <v>1.42818</v>
      </c>
      <c r="AD121" s="2">
        <v>1.2799083333333301</v>
      </c>
      <c r="AE121" s="2">
        <v>1.2645966666666699</v>
      </c>
      <c r="AF121" s="2">
        <v>1.2810566666666701</v>
      </c>
      <c r="AG121" s="2">
        <v>1.2837558333333301</v>
      </c>
      <c r="AH121" s="2">
        <v>1.36164833333333</v>
      </c>
      <c r="AI121" s="2">
        <v>1.4705600000000001</v>
      </c>
      <c r="AJ121" s="2">
        <v>1.3677508333333299</v>
      </c>
      <c r="AK121" s="2">
        <v>1.3490325000000001</v>
      </c>
      <c r="AL121" s="2">
        <v>1.27786333333333</v>
      </c>
      <c r="AM121" s="2">
        <v>1.34738</v>
      </c>
      <c r="AN121" s="2">
        <v>1.5918283333333301</v>
      </c>
      <c r="AO121" s="2">
        <v>1.5499499999999999</v>
      </c>
      <c r="AP121" s="2">
        <v>1.7248266666666701</v>
      </c>
      <c r="AQ121" s="2">
        <v>1.9334425</v>
      </c>
      <c r="AR121" s="2">
        <v>1.8405625000000001</v>
      </c>
      <c r="AS121" s="2">
        <v>1.54191416666667</v>
      </c>
      <c r="AT121" s="2">
        <v>1.3597524999999999</v>
      </c>
      <c r="AU121" s="2">
        <v>1.3094733333333299</v>
      </c>
      <c r="AV121" s="2">
        <v>1.3279734405000001</v>
      </c>
      <c r="AW121" s="2">
        <v>1.1950725</v>
      </c>
      <c r="AX121" s="2">
        <v>1.19217833333333</v>
      </c>
      <c r="AY121" s="2">
        <v>1.28218881008452</v>
      </c>
      <c r="AZ121" s="2">
        <v>1.0901594863867701</v>
      </c>
      <c r="BA121" s="2">
        <v>0.96946320149673504</v>
      </c>
      <c r="BB121" s="2">
        <v>0.96580103065870804</v>
      </c>
      <c r="BD121" s="2"/>
      <c r="BE121" s="2"/>
      <c r="BI121" t="s">
        <v>391</v>
      </c>
      <c r="BJ121">
        <v>15.3667100302841</v>
      </c>
    </row>
    <row r="122" spans="1:62">
      <c r="A122" s="2" t="s">
        <v>502</v>
      </c>
      <c r="B122" s="2">
        <v>1.7142900007142901</v>
      </c>
      <c r="C122" s="2">
        <v>1.7142900007142901</v>
      </c>
      <c r="D122" s="2">
        <v>1.7142900007142901</v>
      </c>
      <c r="E122" s="2">
        <v>1.7142900007142901</v>
      </c>
      <c r="F122" s="2">
        <v>1.7142900007142901</v>
      </c>
      <c r="G122" s="2">
        <v>1.7142900007142901</v>
      </c>
      <c r="H122" s="2">
        <v>1.7142900007142901</v>
      </c>
      <c r="I122" s="2">
        <v>1.7619083340952399</v>
      </c>
      <c r="J122" s="2">
        <v>2.0000000010000001</v>
      </c>
      <c r="K122" s="2">
        <v>2.0000000010000001</v>
      </c>
      <c r="L122" s="2">
        <v>2.0000000010000001</v>
      </c>
      <c r="M122" s="2">
        <v>1.97487273321145</v>
      </c>
      <c r="N122" s="2">
        <v>1.9212781494760101</v>
      </c>
      <c r="O122" s="2">
        <v>1.9592192359816101</v>
      </c>
      <c r="P122" s="2">
        <v>2.0532324085176299</v>
      </c>
      <c r="Q122" s="2">
        <v>2.16979583233333</v>
      </c>
      <c r="R122" s="2">
        <v>2.6146708328333301</v>
      </c>
      <c r="S122" s="2">
        <v>2.7</v>
      </c>
      <c r="T122" s="2">
        <v>2.7</v>
      </c>
      <c r="U122" s="2">
        <v>2.7</v>
      </c>
      <c r="V122" s="2">
        <v>2.7</v>
      </c>
      <c r="W122" s="2">
        <v>2.7</v>
      </c>
      <c r="X122" s="2">
        <v>2.7</v>
      </c>
      <c r="Y122" s="2">
        <v>2.7</v>
      </c>
      <c r="Z122" s="2">
        <v>2.7</v>
      </c>
      <c r="AA122" s="2">
        <v>2.7</v>
      </c>
      <c r="AB122" s="2">
        <v>2.7</v>
      </c>
      <c r="AC122" s="2">
        <v>2.7</v>
      </c>
      <c r="AD122" s="2">
        <v>2.7</v>
      </c>
      <c r="AE122" s="2">
        <v>2.7</v>
      </c>
      <c r="AF122" s="2">
        <v>2.7</v>
      </c>
      <c r="AG122" s="2">
        <v>2.7</v>
      </c>
      <c r="AH122" s="2">
        <v>2.7</v>
      </c>
      <c r="AI122" s="2">
        <v>2.7</v>
      </c>
      <c r="AJ122" s="2">
        <v>2.7</v>
      </c>
      <c r="AK122" s="2">
        <v>2.7</v>
      </c>
      <c r="AL122" s="2">
        <v>2.7</v>
      </c>
      <c r="AM122" s="2">
        <v>2.7</v>
      </c>
      <c r="AN122" s="2">
        <v>2.7</v>
      </c>
      <c r="AO122" s="2">
        <v>2.7</v>
      </c>
      <c r="AP122" s="2">
        <v>2.7</v>
      </c>
      <c r="AQ122" s="2">
        <v>2.7</v>
      </c>
      <c r="AR122" s="2">
        <v>2.7</v>
      </c>
      <c r="AS122" s="2">
        <v>2.7</v>
      </c>
      <c r="AT122" s="2">
        <v>2.7</v>
      </c>
      <c r="AU122" s="2">
        <v>2.7</v>
      </c>
      <c r="AV122" s="2">
        <v>2.7</v>
      </c>
      <c r="AW122" s="2">
        <v>2.7</v>
      </c>
      <c r="AX122" s="2">
        <v>2.7</v>
      </c>
      <c r="AY122" s="2">
        <v>2.7</v>
      </c>
      <c r="AZ122" s="2">
        <v>2.7</v>
      </c>
      <c r="BA122" s="2">
        <v>2.7</v>
      </c>
      <c r="BB122" s="2">
        <v>2.7</v>
      </c>
      <c r="BD122" s="2"/>
      <c r="BE122" s="2"/>
      <c r="BI122" t="s">
        <v>393</v>
      </c>
      <c r="BJ122">
        <v>494.04003744699003</v>
      </c>
    </row>
    <row r="123" spans="1:62">
      <c r="A123" s="2" t="s">
        <v>355</v>
      </c>
      <c r="B123" s="2">
        <v>63.125</v>
      </c>
      <c r="C123" s="2">
        <v>124.791666666667</v>
      </c>
      <c r="D123" s="2">
        <v>130</v>
      </c>
      <c r="E123" s="2">
        <v>130</v>
      </c>
      <c r="F123" s="2">
        <v>213.846666666</v>
      </c>
      <c r="G123" s="2">
        <v>266.40083333266699</v>
      </c>
      <c r="H123" s="2">
        <v>271.33749999908298</v>
      </c>
      <c r="I123" s="2">
        <v>270.516666665917</v>
      </c>
      <c r="J123" s="2">
        <v>276.64499999908298</v>
      </c>
      <c r="K123" s="2">
        <v>288.16083333258302</v>
      </c>
      <c r="L123" s="2">
        <v>310.55583333233301</v>
      </c>
      <c r="M123" s="2">
        <v>347.14749999908298</v>
      </c>
      <c r="N123" s="2">
        <v>392.89416666583298</v>
      </c>
      <c r="O123" s="2">
        <v>398.32166666575</v>
      </c>
      <c r="P123" s="2">
        <v>404.47249999966698</v>
      </c>
      <c r="Q123" s="2">
        <v>484</v>
      </c>
      <c r="R123" s="2">
        <v>484</v>
      </c>
      <c r="S123" s="2">
        <v>484</v>
      </c>
      <c r="T123" s="2">
        <v>484</v>
      </c>
      <c r="U123" s="2">
        <v>484</v>
      </c>
      <c r="V123" s="2">
        <v>607.43249999925001</v>
      </c>
      <c r="W123" s="2">
        <v>681.02833333183298</v>
      </c>
      <c r="X123" s="2">
        <v>731.084166665917</v>
      </c>
      <c r="Y123" s="2">
        <v>775.74833333125002</v>
      </c>
      <c r="Z123" s="2">
        <v>805.97583333233297</v>
      </c>
      <c r="AA123" s="2">
        <v>870.0199999985</v>
      </c>
      <c r="AB123" s="2">
        <v>881.45416666633298</v>
      </c>
      <c r="AC123" s="2">
        <v>822.5675</v>
      </c>
      <c r="AD123" s="2">
        <v>731.46833333333302</v>
      </c>
      <c r="AE123" s="2">
        <v>671.45583333333298</v>
      </c>
      <c r="AF123" s="2">
        <v>707.76416666666705</v>
      </c>
      <c r="AG123" s="2">
        <v>733.35333333333301</v>
      </c>
      <c r="AH123" s="2">
        <v>780.65083333333303</v>
      </c>
      <c r="AI123" s="2">
        <v>802.67083333333301</v>
      </c>
      <c r="AJ123" s="2">
        <v>803.44583333333298</v>
      </c>
      <c r="AK123" s="2">
        <v>771.27333333333297</v>
      </c>
      <c r="AL123" s="2">
        <v>804.45333333333303</v>
      </c>
      <c r="AM123" s="2">
        <v>951.28916666666703</v>
      </c>
      <c r="AN123" s="2">
        <v>1401.4366666666699</v>
      </c>
      <c r="AO123" s="2">
        <v>1188.81666666667</v>
      </c>
      <c r="AP123" s="2">
        <v>1130.9575</v>
      </c>
      <c r="AQ123" s="2">
        <v>1290.99458333333</v>
      </c>
      <c r="AR123" s="2">
        <v>1251.08833333333</v>
      </c>
      <c r="AS123" s="2">
        <v>1191.6141666666699</v>
      </c>
      <c r="AT123" s="2">
        <v>1145.3191666666701</v>
      </c>
      <c r="AU123" s="2">
        <v>1024.11666666667</v>
      </c>
      <c r="AV123" s="2">
        <v>954.79051583333296</v>
      </c>
      <c r="AW123" s="2">
        <v>929.25726166666698</v>
      </c>
      <c r="AX123" s="2">
        <v>1102.04666666667</v>
      </c>
      <c r="AY123" s="2">
        <v>1276.93</v>
      </c>
      <c r="AZ123" s="2">
        <v>1156.06098787879</v>
      </c>
      <c r="BA123" s="2">
        <v>1108.2921249999999</v>
      </c>
      <c r="BB123" s="2">
        <v>1126.4708260833299</v>
      </c>
      <c r="BD123" s="2"/>
      <c r="BE123" s="2"/>
      <c r="BI123" t="s">
        <v>395</v>
      </c>
      <c r="BJ123" t="s">
        <v>597</v>
      </c>
    </row>
    <row r="124" spans="1:62">
      <c r="A124" s="2" t="s">
        <v>357</v>
      </c>
      <c r="AX124" s="2">
        <v>0.682674711239873</v>
      </c>
      <c r="AY124" s="2">
        <v>0.71984335978561498</v>
      </c>
      <c r="AZ124" s="2">
        <v>0.75504495198983501</v>
      </c>
      <c r="BA124" s="2">
        <v>0.71935525360915398</v>
      </c>
      <c r="BB124" s="2">
        <v>0.77829360141285198</v>
      </c>
      <c r="BD124" s="2"/>
      <c r="BE124" s="2"/>
      <c r="BI124" t="s">
        <v>397</v>
      </c>
      <c r="BJ124" t="s">
        <v>597</v>
      </c>
    </row>
    <row r="125" spans="1:62">
      <c r="A125" s="2" t="s">
        <v>359</v>
      </c>
      <c r="B125" s="2">
        <v>0.357142999357143</v>
      </c>
      <c r="C125" s="2">
        <v>0.357142999357143</v>
      </c>
      <c r="D125" s="2">
        <v>0.357142999357143</v>
      </c>
      <c r="E125" s="2">
        <v>0.357142999357143</v>
      </c>
      <c r="F125" s="2">
        <v>0.357142999357143</v>
      </c>
      <c r="G125" s="2">
        <v>0.357142999357143</v>
      </c>
      <c r="H125" s="2">
        <v>0.357142999357143</v>
      </c>
      <c r="I125" s="2">
        <v>0.357142999357143</v>
      </c>
      <c r="J125" s="2">
        <v>0.357142999357143</v>
      </c>
      <c r="K125" s="2">
        <v>0.357142999357143</v>
      </c>
      <c r="L125" s="2">
        <v>0.357142999357143</v>
      </c>
      <c r="M125" s="2">
        <v>0.35609771386009298</v>
      </c>
      <c r="N125" s="2">
        <v>0.32894879786402298</v>
      </c>
      <c r="O125" s="2">
        <v>0.29657231557200198</v>
      </c>
      <c r="P125" s="2">
        <v>0.29315141566666703</v>
      </c>
      <c r="Q125" s="2">
        <v>0.29003233233333298</v>
      </c>
      <c r="R125" s="2">
        <v>0.29238741566666698</v>
      </c>
      <c r="S125" s="2">
        <v>0.28656599900000002</v>
      </c>
      <c r="T125" s="2">
        <v>0.27505274899999999</v>
      </c>
      <c r="U125" s="2">
        <v>0.27636608233333299</v>
      </c>
      <c r="V125" s="2">
        <v>0.27029741566666698</v>
      </c>
      <c r="W125" s="2">
        <v>0.27878533233333302</v>
      </c>
      <c r="X125" s="2">
        <v>0.287910999</v>
      </c>
      <c r="Y125" s="2">
        <v>0.29147666566666702</v>
      </c>
      <c r="Z125" s="2">
        <v>0.29606191616666699</v>
      </c>
      <c r="AA125" s="2">
        <v>0.30075324991666702</v>
      </c>
      <c r="AB125" s="2">
        <v>0.29059466658333299</v>
      </c>
      <c r="AC125" s="2">
        <v>0.27866324999999997</v>
      </c>
      <c r="AD125" s="2">
        <v>0.27902925000000001</v>
      </c>
      <c r="AE125" s="2">
        <v>0.29377941666666701</v>
      </c>
      <c r="AF125" s="2">
        <v>0.28845500000000002</v>
      </c>
      <c r="AG125" s="2">
        <v>0.28426857695150398</v>
      </c>
      <c r="AH125" s="2">
        <v>0.29322266666666702</v>
      </c>
      <c r="AI125" s="2">
        <v>0.30183860000000001</v>
      </c>
      <c r="AJ125" s="2">
        <v>0.296870315</v>
      </c>
      <c r="AK125" s="2">
        <v>0.29844772083333299</v>
      </c>
      <c r="AL125" s="2">
        <v>0.29940856333333299</v>
      </c>
      <c r="AM125" s="2">
        <v>0.30334883499999998</v>
      </c>
      <c r="AN125" s="2">
        <v>0.30475563999999999</v>
      </c>
      <c r="AO125" s="2">
        <v>0.304414666666667</v>
      </c>
      <c r="AP125" s="2">
        <v>0.30675158333333302</v>
      </c>
      <c r="AQ125" s="2">
        <v>0.30668166666666702</v>
      </c>
      <c r="AR125" s="2">
        <v>0.30391425166666702</v>
      </c>
      <c r="AS125" s="2">
        <v>0.29801152108333301</v>
      </c>
      <c r="AT125" s="2">
        <v>0.29470000000000002</v>
      </c>
      <c r="AU125" s="2">
        <v>0.29199999999999998</v>
      </c>
      <c r="AV125" s="2">
        <v>0.29017622500000001</v>
      </c>
      <c r="AW125" s="2">
        <v>0.28421395833333302</v>
      </c>
      <c r="AX125" s="2">
        <v>0.26882836666666698</v>
      </c>
      <c r="AY125" s="2">
        <v>0.28778541666666702</v>
      </c>
      <c r="AZ125" s="2">
        <v>0.28660659166666702</v>
      </c>
      <c r="BA125" s="2">
        <v>0.27597894444444399</v>
      </c>
      <c r="BB125" s="2">
        <v>0.279935558333333</v>
      </c>
      <c r="BD125" s="2"/>
      <c r="BE125" s="2"/>
      <c r="BI125" t="s">
        <v>399</v>
      </c>
      <c r="BJ125" t="s">
        <v>597</v>
      </c>
    </row>
    <row r="126" spans="1:62">
      <c r="A126" s="2" t="s">
        <v>127</v>
      </c>
      <c r="BD126" s="2"/>
      <c r="BE126" s="2"/>
      <c r="BI126" t="s">
        <v>401</v>
      </c>
      <c r="BJ126">
        <v>30.7013583333333</v>
      </c>
    </row>
    <row r="127" spans="1:62">
      <c r="A127" s="2" t="s">
        <v>363</v>
      </c>
      <c r="B127" s="2">
        <v>80.000154725774706</v>
      </c>
      <c r="C127" s="2">
        <v>80.000154725774706</v>
      </c>
      <c r="D127" s="2">
        <v>80.000154725774706</v>
      </c>
      <c r="E127" s="2">
        <v>80.000154725774706</v>
      </c>
      <c r="F127" s="2">
        <v>240.00046417732401</v>
      </c>
      <c r="G127" s="2">
        <v>240.00046417732401</v>
      </c>
      <c r="H127" s="2">
        <v>240.00046417732401</v>
      </c>
      <c r="I127" s="2">
        <v>240.00046417732401</v>
      </c>
      <c r="J127" s="2">
        <v>240.00046417732401</v>
      </c>
      <c r="K127" s="2">
        <v>240.00046417732401</v>
      </c>
      <c r="L127" s="2">
        <v>240.00046417732401</v>
      </c>
      <c r="M127" s="2">
        <v>240.00046417732401</v>
      </c>
      <c r="N127" s="2">
        <v>510.00098637681401</v>
      </c>
      <c r="O127" s="2">
        <v>600.00116044331003</v>
      </c>
      <c r="P127" s="2">
        <v>600.00116044331003</v>
      </c>
      <c r="Q127" s="2">
        <v>724.99998063374403</v>
      </c>
      <c r="R127" s="2">
        <v>429.166988536058</v>
      </c>
      <c r="S127" s="2">
        <v>199.99999465758501</v>
      </c>
      <c r="T127" s="2">
        <v>333.33332442930703</v>
      </c>
      <c r="U127" s="2">
        <v>367.49999018331198</v>
      </c>
      <c r="V127" s="2">
        <v>9.9999997328792301</v>
      </c>
      <c r="W127" s="2">
        <v>21.666666087905</v>
      </c>
      <c r="X127" s="2">
        <v>34.999999065077297</v>
      </c>
      <c r="Y127" s="2">
        <v>34.999999065077297</v>
      </c>
      <c r="Z127" s="2">
        <v>34.999999065077297</v>
      </c>
      <c r="AA127" s="2">
        <v>54.999998530835697</v>
      </c>
      <c r="AB127" s="2">
        <v>94.999997462352695</v>
      </c>
      <c r="AC127" s="2">
        <v>187.49999499148501</v>
      </c>
      <c r="AD127" s="2">
        <v>400.37498930515198</v>
      </c>
      <c r="AE127" s="2">
        <v>591.49998419980602</v>
      </c>
      <c r="AF127" s="2">
        <v>707.74998109452702</v>
      </c>
      <c r="AG127" s="2">
        <v>702.08331457922895</v>
      </c>
      <c r="AH127" s="2">
        <v>716.08331420525997</v>
      </c>
      <c r="AI127" s="2">
        <v>716.24998086747496</v>
      </c>
      <c r="AJ127" s="2">
        <v>717.66664749629899</v>
      </c>
      <c r="AK127" s="2">
        <v>804.69</v>
      </c>
      <c r="AL127" s="2">
        <v>921.02166666666699</v>
      </c>
      <c r="AM127" s="2">
        <v>1259.9791666666699</v>
      </c>
      <c r="AN127" s="2">
        <v>3298.3333333333298</v>
      </c>
      <c r="AO127" s="2">
        <v>7102.0249999999996</v>
      </c>
      <c r="AP127" s="2">
        <v>7887.6433333333298</v>
      </c>
      <c r="AQ127" s="2">
        <v>8954.5833333333303</v>
      </c>
      <c r="AR127" s="2">
        <v>10056.333333333299</v>
      </c>
      <c r="AS127" s="2">
        <v>10569.0375</v>
      </c>
      <c r="AT127" s="2">
        <v>10585.375</v>
      </c>
      <c r="AU127" s="2">
        <v>10655.166666666701</v>
      </c>
      <c r="AV127" s="2">
        <v>10159.9391666667</v>
      </c>
      <c r="AW127" s="2">
        <v>9603.1603062450195</v>
      </c>
      <c r="AX127" s="2">
        <v>8744.2240881609705</v>
      </c>
      <c r="AY127" s="2">
        <v>8516.0526154260806</v>
      </c>
      <c r="AZ127" s="2">
        <v>8258.7700862033598</v>
      </c>
      <c r="BA127" s="2">
        <v>8030.0550000000003</v>
      </c>
      <c r="BB127" s="2">
        <v>8007.7574999999997</v>
      </c>
      <c r="BD127" s="2"/>
      <c r="BE127" s="2"/>
      <c r="BI127" t="s">
        <v>39</v>
      </c>
      <c r="BJ127">
        <v>12.7719916666667</v>
      </c>
    </row>
    <row r="128" spans="1:62">
      <c r="A128" s="2" t="s">
        <v>367</v>
      </c>
      <c r="B128" s="2">
        <v>3.169349999</v>
      </c>
      <c r="C128" s="2">
        <v>3.07861666566667</v>
      </c>
      <c r="D128" s="2">
        <v>3.0090416656666701</v>
      </c>
      <c r="E128" s="2">
        <v>3.09729166566667</v>
      </c>
      <c r="F128" s="2">
        <v>3.0736583323333302</v>
      </c>
      <c r="G128" s="2">
        <v>3.0718499989999999</v>
      </c>
      <c r="H128" s="2">
        <v>3.1307499989999998</v>
      </c>
      <c r="I128" s="2">
        <v>3.2045166656666701</v>
      </c>
      <c r="J128" s="2">
        <v>3.1568249989999999</v>
      </c>
      <c r="K128" s="2">
        <v>3.25458333233333</v>
      </c>
      <c r="L128" s="2">
        <v>3.2689833323333302</v>
      </c>
      <c r="M128" s="2">
        <v>3.2277333323333299</v>
      </c>
      <c r="N128" s="2">
        <v>3.0507166656666702</v>
      </c>
      <c r="O128" s="2">
        <v>2.61039999908333</v>
      </c>
      <c r="P128" s="2">
        <v>2.32775833241667</v>
      </c>
      <c r="Q128" s="2">
        <v>2.3019833324166701</v>
      </c>
      <c r="R128" s="2">
        <v>2.8715916659166698</v>
      </c>
      <c r="S128" s="2">
        <v>3.06895833233333</v>
      </c>
      <c r="T128" s="2">
        <v>2.955374999</v>
      </c>
      <c r="U128" s="2">
        <v>3.2427499989999999</v>
      </c>
      <c r="V128" s="2">
        <v>3.4361083323333301</v>
      </c>
      <c r="W128" s="2">
        <v>4.3138749990000003</v>
      </c>
      <c r="X128" s="2">
        <v>4.74353333233333</v>
      </c>
      <c r="Y128" s="2">
        <v>4.5281666656666699</v>
      </c>
      <c r="Z128" s="2">
        <v>6.5110916662499996</v>
      </c>
      <c r="AA128" s="2">
        <v>16.417024999666701</v>
      </c>
      <c r="AB128" s="2">
        <v>38.3699166665833</v>
      </c>
      <c r="AC128" s="2">
        <v>224.59633333333301</v>
      </c>
      <c r="AD128" s="2">
        <v>409.23</v>
      </c>
      <c r="AE128" s="2">
        <v>496.68916666666701</v>
      </c>
      <c r="AF128" s="2">
        <v>695.08916666666698</v>
      </c>
      <c r="AG128" s="2">
        <v>928.22749999999996</v>
      </c>
      <c r="AH128" s="2">
        <v>1712.7908333333301</v>
      </c>
      <c r="AI128" s="2">
        <v>1741.36333333333</v>
      </c>
      <c r="AJ128" s="2">
        <v>1680.0733333333301</v>
      </c>
      <c r="AK128" s="2">
        <v>1621.41333333333</v>
      </c>
      <c r="AL128" s="2">
        <v>1571.4441666666701</v>
      </c>
      <c r="AM128" s="2">
        <v>1539.45</v>
      </c>
      <c r="AN128" s="2">
        <v>1516.1316666666701</v>
      </c>
      <c r="AO128" s="2">
        <v>1507.8441666666699</v>
      </c>
      <c r="AP128" s="2">
        <v>1507.5</v>
      </c>
      <c r="AQ128" s="2">
        <v>1507.5</v>
      </c>
      <c r="AR128" s="2">
        <v>1507.5</v>
      </c>
      <c r="AS128" s="2">
        <v>1507.5</v>
      </c>
      <c r="AT128" s="2">
        <v>1507.5</v>
      </c>
      <c r="AU128" s="2">
        <v>1507.5</v>
      </c>
      <c r="AV128" s="2">
        <v>1507.5</v>
      </c>
      <c r="AW128" s="2">
        <v>1507.5</v>
      </c>
      <c r="AX128" s="2">
        <v>1507.5</v>
      </c>
      <c r="AY128" s="2">
        <v>1507.5</v>
      </c>
      <c r="AZ128" s="2">
        <v>1507.5</v>
      </c>
      <c r="BA128" s="2">
        <v>1507.5</v>
      </c>
      <c r="BB128" s="2">
        <v>1507.5</v>
      </c>
      <c r="BD128" s="2"/>
      <c r="BE128" s="2"/>
      <c r="BI128" t="s">
        <v>404</v>
      </c>
      <c r="BJ128">
        <v>1</v>
      </c>
    </row>
    <row r="129" spans="1:62">
      <c r="A129" s="2" t="s">
        <v>371</v>
      </c>
      <c r="B129" s="2">
        <v>1</v>
      </c>
      <c r="C129" s="2">
        <v>1</v>
      </c>
      <c r="D129" s="2">
        <v>1</v>
      </c>
      <c r="E129" s="2">
        <v>1</v>
      </c>
      <c r="F129" s="2">
        <v>1</v>
      </c>
      <c r="G129" s="2">
        <v>1</v>
      </c>
      <c r="H129" s="2">
        <v>1</v>
      </c>
      <c r="I129" s="2">
        <v>1</v>
      </c>
      <c r="J129" s="2">
        <v>1</v>
      </c>
      <c r="K129" s="2">
        <v>1</v>
      </c>
      <c r="L129" s="2">
        <v>1</v>
      </c>
      <c r="M129" s="2">
        <v>0.99999999900000003</v>
      </c>
      <c r="N129" s="2">
        <v>1</v>
      </c>
      <c r="O129" s="2">
        <v>1</v>
      </c>
      <c r="P129" s="2">
        <v>1.00000013796208</v>
      </c>
      <c r="Q129" s="2">
        <v>1.00000027592416</v>
      </c>
      <c r="R129" s="2">
        <v>1.00000027592416</v>
      </c>
      <c r="S129" s="2">
        <v>1.00000027592416</v>
      </c>
      <c r="T129" s="2">
        <v>1.00000027592416</v>
      </c>
      <c r="U129" s="2">
        <v>1.00000027592416</v>
      </c>
      <c r="V129" s="2">
        <v>1.00000027592416</v>
      </c>
      <c r="W129" s="2">
        <v>1.00000027592416</v>
      </c>
      <c r="X129" s="2">
        <v>1.00000027592416</v>
      </c>
      <c r="Y129" s="2">
        <v>1.00000027592416</v>
      </c>
      <c r="Z129" s="2">
        <v>1.00000027650749</v>
      </c>
      <c r="AA129" s="2">
        <v>1.00000027692416</v>
      </c>
      <c r="AB129" s="2">
        <v>1.00000027692416</v>
      </c>
      <c r="AC129" s="2">
        <v>1.00000027692416</v>
      </c>
      <c r="AD129" s="2">
        <v>1.00000027692416</v>
      </c>
      <c r="AE129" s="2">
        <v>1.00000027692416</v>
      </c>
      <c r="AF129" s="2">
        <v>1.00000027692416</v>
      </c>
      <c r="AG129" s="2">
        <v>1.00000027692416</v>
      </c>
      <c r="AH129" s="2">
        <v>1.00000027692416</v>
      </c>
      <c r="AI129" s="2">
        <v>1.00000027692416</v>
      </c>
      <c r="AJ129" s="2">
        <v>1.00000027692416</v>
      </c>
      <c r="AK129" s="2">
        <v>1.00000027692416</v>
      </c>
      <c r="AL129" s="2">
        <v>1.00000027692416</v>
      </c>
      <c r="AM129" s="2">
        <v>1.00000027692416</v>
      </c>
      <c r="AN129" s="2">
        <v>41.5075</v>
      </c>
      <c r="AO129" s="2">
        <v>41.902500000000003</v>
      </c>
      <c r="AP129" s="2">
        <v>40.952500000000001</v>
      </c>
      <c r="AQ129" s="2">
        <v>48.5833333333333</v>
      </c>
      <c r="AR129" s="2">
        <v>61.754166666666698</v>
      </c>
      <c r="AS129" s="2">
        <v>59.378833333333297</v>
      </c>
      <c r="AT129" s="2">
        <v>54.905833333333298</v>
      </c>
      <c r="AU129" s="2">
        <v>57.095833333333303</v>
      </c>
      <c r="AV129" s="2">
        <v>58.0133333333333</v>
      </c>
      <c r="AW129" s="2">
        <v>61.272222222222197</v>
      </c>
      <c r="AX129" s="2">
        <v>63.207500000000003</v>
      </c>
      <c r="AY129" s="2">
        <v>68.286666666666704</v>
      </c>
      <c r="AZ129" s="2">
        <v>71.403333333333293</v>
      </c>
      <c r="BA129" s="2">
        <v>72.226666666666702</v>
      </c>
      <c r="BB129" s="2">
        <v>73.514772079772101</v>
      </c>
      <c r="BD129" s="2"/>
      <c r="BE129" s="2"/>
      <c r="BI129" t="s">
        <v>406</v>
      </c>
      <c r="BJ129">
        <v>12.5867562314388</v>
      </c>
    </row>
    <row r="130" spans="1:62">
      <c r="A130" s="2" t="s">
        <v>373</v>
      </c>
      <c r="B130" s="2">
        <v>0.35714299900000002</v>
      </c>
      <c r="C130" s="2">
        <v>0.35714299900000002</v>
      </c>
      <c r="D130" s="2">
        <v>0.35714299900000002</v>
      </c>
      <c r="E130" s="2">
        <v>0.35714299900000002</v>
      </c>
      <c r="F130" s="2">
        <v>0.35714299900000002</v>
      </c>
      <c r="G130" s="2">
        <v>0.35714299900000002</v>
      </c>
      <c r="H130" s="2">
        <v>0.35714299900000002</v>
      </c>
      <c r="I130" s="2">
        <v>0.35714299900000002</v>
      </c>
      <c r="J130" s="2">
        <v>0.35714299900000002</v>
      </c>
      <c r="K130" s="2">
        <v>0.35714299900000002</v>
      </c>
      <c r="L130" s="2">
        <v>0.35714299900000002</v>
      </c>
      <c r="M130" s="2">
        <v>0.35632574900000002</v>
      </c>
      <c r="N130" s="2">
        <v>0.32894699900000002</v>
      </c>
      <c r="O130" s="2">
        <v>0.30002599899999999</v>
      </c>
      <c r="P130" s="2">
        <v>0.29605099899999998</v>
      </c>
      <c r="Q130" s="2">
        <v>0.29605099899999998</v>
      </c>
      <c r="R130" s="2">
        <v>0.29605099899999998</v>
      </c>
      <c r="S130" s="2">
        <v>0.29605099899999998</v>
      </c>
      <c r="T130" s="2">
        <v>0.29605099899999998</v>
      </c>
      <c r="U130" s="2">
        <v>0.29605099899999998</v>
      </c>
      <c r="V130" s="2">
        <v>0.296050749</v>
      </c>
      <c r="W130" s="2">
        <v>0.29605174899999998</v>
      </c>
      <c r="X130" s="2">
        <v>0.29605299899999998</v>
      </c>
      <c r="Y130" s="2">
        <v>0.29605299908333299</v>
      </c>
      <c r="Z130" s="2">
        <v>0.29605299958333298</v>
      </c>
      <c r="AA130" s="2">
        <v>0.29605300000000001</v>
      </c>
      <c r="AB130" s="2">
        <v>0.31539580253923399</v>
      </c>
      <c r="AC130" s="2">
        <v>0.29702864435074999</v>
      </c>
      <c r="AD130" s="2">
        <v>0.285766198804</v>
      </c>
      <c r="AE130" s="2">
        <v>0.29960165611424999</v>
      </c>
      <c r="AF130" s="2">
        <v>0.28317718970299999</v>
      </c>
      <c r="AG130" s="2">
        <v>0.28072831727850001</v>
      </c>
      <c r="AH130" s="2">
        <v>0.28155335412458299</v>
      </c>
      <c r="AI130" s="2">
        <v>0.30437021879031601</v>
      </c>
      <c r="AJ130" s="2">
        <v>0.34836821013777403</v>
      </c>
      <c r="AK130" s="2">
        <v>0.41814493434980698</v>
      </c>
      <c r="AL130" s="2">
        <v>0.43679976921490199</v>
      </c>
      <c r="AM130" s="2">
        <v>0.46086611531154598</v>
      </c>
      <c r="AN130" s="2">
        <v>0.46757443745260102</v>
      </c>
      <c r="AO130" s="2">
        <v>0.463810768619974</v>
      </c>
      <c r="AP130" s="2">
        <v>0.51218961330833301</v>
      </c>
      <c r="AQ130" s="2">
        <v>0.60506425362333305</v>
      </c>
      <c r="AR130" s="2">
        <v>1.2706791739733301</v>
      </c>
      <c r="AS130" s="2">
        <v>1.29294412808415</v>
      </c>
      <c r="AT130" s="2">
        <v>1.3049661442676701</v>
      </c>
      <c r="AU130" s="2">
        <v>1.3083848239159199</v>
      </c>
      <c r="AV130" s="2">
        <v>1.3135716247906699</v>
      </c>
      <c r="AW130" s="2">
        <v>1.26264486767833</v>
      </c>
      <c r="AX130" s="2">
        <v>1.2235623934186699</v>
      </c>
      <c r="AY130" s="2">
        <v>1.2535344886256801</v>
      </c>
      <c r="AZ130" s="2">
        <v>1.26678941001316</v>
      </c>
      <c r="BA130" s="2">
        <v>1.2241524946034601</v>
      </c>
      <c r="BB130" s="2">
        <v>1.26165963821484</v>
      </c>
      <c r="BD130" s="2"/>
      <c r="BE130" s="2"/>
      <c r="BI130" t="s">
        <v>408</v>
      </c>
      <c r="BJ130" t="s">
        <v>597</v>
      </c>
    </row>
    <row r="131" spans="1:62">
      <c r="A131" s="2" t="s">
        <v>504</v>
      </c>
      <c r="B131" s="2">
        <v>1.7142900007142901</v>
      </c>
      <c r="C131" s="2">
        <v>1.7142900007142901</v>
      </c>
      <c r="D131" s="2">
        <v>1.7142900007142901</v>
      </c>
      <c r="E131" s="2">
        <v>1.7142900007142901</v>
      </c>
      <c r="F131" s="2">
        <v>1.7142900007142901</v>
      </c>
      <c r="G131" s="2">
        <v>1.7142900007142901</v>
      </c>
      <c r="H131" s="2">
        <v>1.7142900007142901</v>
      </c>
      <c r="I131" s="2">
        <v>1.7619083340952399</v>
      </c>
      <c r="J131" s="2">
        <v>2.0000000010000001</v>
      </c>
      <c r="K131" s="2">
        <v>2.0000000010000001</v>
      </c>
      <c r="L131" s="2">
        <v>2.0000000010000001</v>
      </c>
      <c r="M131" s="2">
        <v>1.97487273321145</v>
      </c>
      <c r="N131" s="2">
        <v>1.9212781494760101</v>
      </c>
      <c r="O131" s="2">
        <v>1.9592192359816101</v>
      </c>
      <c r="P131" s="2">
        <v>2.0532324085176299</v>
      </c>
      <c r="Q131" s="2">
        <v>2.16979583233333</v>
      </c>
      <c r="R131" s="2">
        <v>2.6146708328333301</v>
      </c>
      <c r="S131" s="2">
        <v>2.7</v>
      </c>
      <c r="T131" s="2">
        <v>2.7</v>
      </c>
      <c r="U131" s="2">
        <v>2.7</v>
      </c>
      <c r="V131" s="2">
        <v>2.7</v>
      </c>
      <c r="W131" s="2">
        <v>2.7</v>
      </c>
      <c r="X131" s="2">
        <v>2.7</v>
      </c>
      <c r="Y131" s="2">
        <v>2.7</v>
      </c>
      <c r="Z131" s="2">
        <v>2.7</v>
      </c>
      <c r="AA131" s="2">
        <v>2.7</v>
      </c>
      <c r="AB131" s="2">
        <v>2.7</v>
      </c>
      <c r="AC131" s="2">
        <v>2.7</v>
      </c>
      <c r="AD131" s="2">
        <v>2.7</v>
      </c>
      <c r="AE131" s="2">
        <v>2.7</v>
      </c>
      <c r="AF131" s="2">
        <v>2.7</v>
      </c>
      <c r="AG131" s="2">
        <v>2.7</v>
      </c>
      <c r="AH131" s="2">
        <v>2.7</v>
      </c>
      <c r="AI131" s="2">
        <v>2.7</v>
      </c>
      <c r="AJ131" s="2">
        <v>2.7</v>
      </c>
      <c r="AK131" s="2">
        <v>2.7</v>
      </c>
      <c r="AL131" s="2">
        <v>2.7</v>
      </c>
      <c r="AM131" s="2">
        <v>2.7</v>
      </c>
      <c r="AN131" s="2">
        <v>2.7</v>
      </c>
      <c r="AO131" s="2">
        <v>2.7</v>
      </c>
      <c r="AP131" s="2">
        <v>2.7</v>
      </c>
      <c r="AQ131" s="2">
        <v>2.7</v>
      </c>
      <c r="AR131" s="2">
        <v>2.7</v>
      </c>
      <c r="AS131" s="2">
        <v>2.7</v>
      </c>
      <c r="AT131" s="2">
        <v>2.7</v>
      </c>
      <c r="AU131" s="2">
        <v>2.7</v>
      </c>
      <c r="AV131" s="2">
        <v>2.7</v>
      </c>
      <c r="AW131" s="2">
        <v>2.7</v>
      </c>
      <c r="AX131" s="2">
        <v>2.7</v>
      </c>
      <c r="AY131" s="2">
        <v>2.7</v>
      </c>
      <c r="AZ131" s="2">
        <v>2.7</v>
      </c>
      <c r="BA131" s="2">
        <v>2.7</v>
      </c>
      <c r="BB131" s="2">
        <v>2.7</v>
      </c>
      <c r="BD131" s="2"/>
      <c r="BE131" s="2"/>
      <c r="BI131" t="s">
        <v>410</v>
      </c>
      <c r="BJ131">
        <v>1523.9275</v>
      </c>
    </row>
    <row r="132" spans="1:62">
      <c r="A132" s="2" t="s">
        <v>125</v>
      </c>
      <c r="BD132" s="2"/>
      <c r="BE132" s="2"/>
      <c r="BI132" t="s">
        <v>412</v>
      </c>
      <c r="BJ132">
        <v>0.75315918184727004</v>
      </c>
    </row>
    <row r="133" spans="1:62">
      <c r="A133" s="2" t="s">
        <v>128</v>
      </c>
      <c r="BD133" s="2"/>
      <c r="BE133" s="2"/>
      <c r="BI133" t="s">
        <v>414</v>
      </c>
      <c r="BJ133">
        <v>8.4055039167442995</v>
      </c>
    </row>
    <row r="134" spans="1:62">
      <c r="A134" s="2" t="s">
        <v>132</v>
      </c>
      <c r="BD134" s="2"/>
      <c r="BE134" s="2"/>
      <c r="BI134" t="s">
        <v>416</v>
      </c>
      <c r="BJ134">
        <v>30.1041110929498</v>
      </c>
    </row>
    <row r="135" spans="1:62">
      <c r="A135" s="2" t="s">
        <v>375</v>
      </c>
      <c r="BD135" s="2"/>
      <c r="BE135" s="2"/>
      <c r="BI135" t="s">
        <v>418</v>
      </c>
      <c r="BJ135">
        <v>933.57045405802899</v>
      </c>
    </row>
    <row r="136" spans="1:62">
      <c r="A136" s="2" t="s">
        <v>500</v>
      </c>
      <c r="B136" s="2">
        <v>4.7619000037618999</v>
      </c>
      <c r="C136" s="2">
        <v>4.7619000037618999</v>
      </c>
      <c r="D136" s="2">
        <v>4.7619000037618999</v>
      </c>
      <c r="E136" s="2">
        <v>4.7619000037618999</v>
      </c>
      <c r="F136" s="2">
        <v>4.7619000037618999</v>
      </c>
      <c r="G136" s="2">
        <v>4.7619000037618999</v>
      </c>
      <c r="H136" s="2">
        <v>4.7619000037618999</v>
      </c>
      <c r="I136" s="2">
        <v>4.8611058367976101</v>
      </c>
      <c r="J136" s="2">
        <v>5.9523700049523702</v>
      </c>
      <c r="K136" s="2">
        <v>5.9523700049523702</v>
      </c>
      <c r="L136" s="2">
        <v>5.9523700049523702</v>
      </c>
      <c r="M136" s="2">
        <v>5.9349486209637803</v>
      </c>
      <c r="N136" s="2">
        <v>5.9703171818733498</v>
      </c>
      <c r="O136" s="2">
        <v>6.4024999989999998</v>
      </c>
      <c r="P136" s="2">
        <v>6.6507499990000003</v>
      </c>
      <c r="Q136" s="2">
        <v>7.00716666566667</v>
      </c>
      <c r="R136" s="2">
        <v>8.4119999990833296</v>
      </c>
      <c r="S136" s="2">
        <v>8.8728333326666693</v>
      </c>
      <c r="T136" s="2">
        <v>15.610666665749999</v>
      </c>
      <c r="U136" s="2">
        <v>15.571833332583299</v>
      </c>
      <c r="V136" s="2">
        <v>16.534416666166699</v>
      </c>
      <c r="W136" s="2">
        <v>19.245749999166701</v>
      </c>
      <c r="X136" s="2">
        <v>20.812249998999999</v>
      </c>
      <c r="Y136" s="2">
        <v>23.528583332416702</v>
      </c>
      <c r="Z136" s="2">
        <v>25.438166666083301</v>
      </c>
      <c r="AA136" s="2">
        <v>27.162583333000001</v>
      </c>
      <c r="AB136" s="2">
        <v>28.017333333250001</v>
      </c>
      <c r="AC136" s="2">
        <v>29.444749999999999</v>
      </c>
      <c r="AD136" s="2">
        <v>31.806750000000001</v>
      </c>
      <c r="AE136" s="2">
        <v>36.047083333333298</v>
      </c>
      <c r="AF136" s="2">
        <v>40.062916666666702</v>
      </c>
      <c r="AG136" s="2">
        <v>41.371499999999997</v>
      </c>
      <c r="AH136" s="2">
        <v>43.829625</v>
      </c>
      <c r="AI136" s="2">
        <v>48.322167499999999</v>
      </c>
      <c r="AJ136" s="2">
        <v>49.415141666666699</v>
      </c>
      <c r="AK136" s="2">
        <v>51.251589166666697</v>
      </c>
      <c r="AL136" s="2">
        <v>55.271444166666697</v>
      </c>
      <c r="AM136" s="2">
        <v>58.994605</v>
      </c>
      <c r="AN136" s="2">
        <v>64.450118333333293</v>
      </c>
      <c r="AO136" s="2">
        <v>70.635450000000006</v>
      </c>
      <c r="AP136" s="2">
        <v>77.005116666666694</v>
      </c>
      <c r="AQ136" s="2">
        <v>89.383013333333295</v>
      </c>
      <c r="AR136" s="2">
        <v>95.662064999999998</v>
      </c>
      <c r="AS136" s="2">
        <v>96.520950833333302</v>
      </c>
      <c r="AT136" s="2">
        <v>101.1944575</v>
      </c>
      <c r="AU136" s="2">
        <v>100.498051666667</v>
      </c>
      <c r="AV136" s="2">
        <v>103.914445833333</v>
      </c>
      <c r="AW136" s="2">
        <v>110.623233333333</v>
      </c>
      <c r="AX136" s="2">
        <v>108.33376271929799</v>
      </c>
      <c r="AY136" s="2">
        <v>114.94478333333301</v>
      </c>
      <c r="AZ136" s="2">
        <v>113.064480448821</v>
      </c>
      <c r="BA136" s="2">
        <v>110.565207851396</v>
      </c>
      <c r="BB136" s="2">
        <v>127.60335350681</v>
      </c>
      <c r="BD136" s="2"/>
      <c r="BE136" s="2"/>
      <c r="BI136" t="s">
        <v>420</v>
      </c>
      <c r="BJ136">
        <v>9.6550560691352594</v>
      </c>
    </row>
    <row r="137" spans="1:62">
      <c r="A137" s="2" t="s">
        <v>134</v>
      </c>
      <c r="BD137" s="2"/>
      <c r="BE137" s="2"/>
      <c r="BI137" t="s">
        <v>422</v>
      </c>
      <c r="BJ137">
        <v>93.581837443988803</v>
      </c>
    </row>
    <row r="138" spans="1:62">
      <c r="A138" s="2" t="s">
        <v>130</v>
      </c>
      <c r="BD138" s="2"/>
      <c r="BE138" s="2"/>
      <c r="BI138" t="s">
        <v>49</v>
      </c>
      <c r="BJ138" t="s">
        <v>597</v>
      </c>
    </row>
    <row r="139" spans="1:62">
      <c r="A139" s="2" t="s">
        <v>369</v>
      </c>
      <c r="B139" s="2">
        <v>0.71428599971428597</v>
      </c>
      <c r="C139" s="2">
        <v>0.71428599971428597</v>
      </c>
      <c r="D139" s="2">
        <v>0.71428599971428597</v>
      </c>
      <c r="E139" s="2">
        <v>0.71428599971428597</v>
      </c>
      <c r="F139" s="2">
        <v>0.71428599971428597</v>
      </c>
      <c r="G139" s="2">
        <v>0.71428599971428597</v>
      </c>
      <c r="H139" s="2">
        <v>0.71428599971428597</v>
      </c>
      <c r="I139" s="2">
        <v>0.71428599971428597</v>
      </c>
      <c r="J139" s="2">
        <v>0.71428599971428597</v>
      </c>
      <c r="K139" s="2">
        <v>0.71428599971428597</v>
      </c>
      <c r="L139" s="2">
        <v>0.71428599971428597</v>
      </c>
      <c r="M139" s="2">
        <v>0.71521699900000002</v>
      </c>
      <c r="N139" s="2">
        <v>0.76870451342999402</v>
      </c>
      <c r="O139" s="2">
        <v>0.69395909802109201</v>
      </c>
      <c r="P139" s="2">
        <v>0.67947700357025098</v>
      </c>
      <c r="Q139" s="2">
        <v>0.73950775529633594</v>
      </c>
      <c r="R139" s="2">
        <v>0.86956521814744803</v>
      </c>
      <c r="S139" s="2">
        <v>0.86956521814744803</v>
      </c>
      <c r="T139" s="2">
        <v>0.86956521814744803</v>
      </c>
      <c r="U139" s="2">
        <v>0.84202260193494305</v>
      </c>
      <c r="V139" s="2">
        <v>0.77883373727604199</v>
      </c>
      <c r="W139" s="2">
        <v>0.87752833316666701</v>
      </c>
      <c r="X139" s="2">
        <v>1.0858158330833301</v>
      </c>
      <c r="Y139" s="2">
        <v>1.1140999997500001</v>
      </c>
      <c r="Z139" s="2">
        <v>1.47527749975</v>
      </c>
      <c r="AA139" s="2">
        <v>2.2286749994166701</v>
      </c>
      <c r="AB139" s="2">
        <v>2.2850316664166699</v>
      </c>
      <c r="AC139" s="2">
        <v>2.03603333333333</v>
      </c>
      <c r="AD139" s="2">
        <v>2.2734675000000002</v>
      </c>
      <c r="AE139" s="2">
        <v>2.6226775</v>
      </c>
      <c r="AF139" s="2">
        <v>2.58732083333333</v>
      </c>
      <c r="AG139" s="2">
        <v>2.7613150000000002</v>
      </c>
      <c r="AH139" s="2">
        <v>2.8520141666666698</v>
      </c>
      <c r="AI139" s="2">
        <v>3.2677415833333301</v>
      </c>
      <c r="AJ139" s="2">
        <v>3.5507983333333302</v>
      </c>
      <c r="AK139" s="2">
        <v>3.6270850000000001</v>
      </c>
      <c r="AL139" s="2">
        <v>4.2993491666666701</v>
      </c>
      <c r="AM139" s="2">
        <v>4.6079616666666698</v>
      </c>
      <c r="AN139" s="2">
        <v>5.52828416666667</v>
      </c>
      <c r="AO139" s="2">
        <v>6.1094841666666699</v>
      </c>
      <c r="AP139" s="2">
        <v>6.9398283333333302</v>
      </c>
      <c r="AQ139" s="2">
        <v>8.6091808333333297</v>
      </c>
      <c r="AR139" s="2">
        <v>10.540746666666699</v>
      </c>
      <c r="AS139" s="2">
        <v>7.5647491666666697</v>
      </c>
      <c r="AT139" s="2">
        <v>6.4596925000000001</v>
      </c>
      <c r="AU139" s="2">
        <v>6.3593283333333304</v>
      </c>
      <c r="AV139" s="2">
        <v>6.7715491666666701</v>
      </c>
      <c r="AW139" s="2">
        <v>7.0453650000000003</v>
      </c>
      <c r="AX139" s="2">
        <v>8.26122333333333</v>
      </c>
      <c r="AY139" s="2">
        <v>8.4736741582488797</v>
      </c>
      <c r="AZ139" s="2">
        <v>7.3212219611528804</v>
      </c>
      <c r="BA139" s="2">
        <v>7.2611321323273499</v>
      </c>
      <c r="BB139" s="2">
        <v>8.2099686265933105</v>
      </c>
      <c r="BD139" s="2"/>
      <c r="BE139" s="2"/>
      <c r="BI139" t="s">
        <v>425</v>
      </c>
      <c r="BJ139" t="s">
        <v>597</v>
      </c>
    </row>
    <row r="140" spans="1:62">
      <c r="A140" s="2" t="s">
        <v>377</v>
      </c>
      <c r="AH140" s="2">
        <v>1.77275</v>
      </c>
      <c r="AI140" s="2">
        <v>4.3440633333333301</v>
      </c>
      <c r="AJ140" s="2">
        <v>3.9777499999999999</v>
      </c>
      <c r="AK140" s="2">
        <v>4</v>
      </c>
      <c r="AL140" s="2">
        <v>4</v>
      </c>
      <c r="AM140" s="2">
        <v>4</v>
      </c>
      <c r="AN140" s="2">
        <v>4</v>
      </c>
      <c r="AO140" s="2">
        <v>4</v>
      </c>
      <c r="AP140" s="2">
        <v>4</v>
      </c>
      <c r="AQ140" s="2">
        <v>4</v>
      </c>
      <c r="AR140" s="2">
        <v>3.6769583333333302</v>
      </c>
      <c r="AS140" s="2">
        <v>3.0608666666666702</v>
      </c>
      <c r="AT140" s="2">
        <v>2.7805916666666701</v>
      </c>
      <c r="AU140" s="2">
        <v>2.774025</v>
      </c>
      <c r="AV140" s="2">
        <v>2.7522250000000001</v>
      </c>
      <c r="AW140" s="2">
        <v>2.5237250000000002</v>
      </c>
      <c r="AX140" s="2">
        <v>2.357075</v>
      </c>
      <c r="AY140" s="2">
        <v>2.48403333333333</v>
      </c>
      <c r="AZ140" s="2">
        <v>2.6063333333333301</v>
      </c>
      <c r="BA140" s="2">
        <v>2.4811000000000001</v>
      </c>
      <c r="BB140" s="2">
        <v>2.6862916666666701</v>
      </c>
      <c r="BD140" s="2"/>
      <c r="BE140" s="2"/>
      <c r="BI140" t="s">
        <v>427</v>
      </c>
      <c r="BJ140">
        <v>1.21940714161595</v>
      </c>
    </row>
    <row r="141" spans="1:62">
      <c r="A141" s="2" t="s">
        <v>379</v>
      </c>
      <c r="B141" s="2">
        <v>50.000000049000001</v>
      </c>
      <c r="C141" s="2">
        <v>50.000000049000001</v>
      </c>
      <c r="D141" s="2">
        <v>50.000000049000001</v>
      </c>
      <c r="E141" s="2">
        <v>50.000000049000001</v>
      </c>
      <c r="F141" s="2">
        <v>50.000000049000001</v>
      </c>
      <c r="G141" s="2">
        <v>50.000000049000001</v>
      </c>
      <c r="H141" s="2">
        <v>50.000000049000001</v>
      </c>
      <c r="I141" s="2">
        <v>50.000000049000001</v>
      </c>
      <c r="J141" s="2">
        <v>50.000000049000001</v>
      </c>
      <c r="K141" s="2">
        <v>50.000000049000001</v>
      </c>
      <c r="L141" s="2">
        <v>50.000000049000001</v>
      </c>
      <c r="M141" s="2">
        <v>48.869799999000001</v>
      </c>
      <c r="N141" s="2">
        <v>44.014583332333302</v>
      </c>
      <c r="O141" s="2">
        <v>38.976499998999998</v>
      </c>
      <c r="P141" s="2">
        <v>38.951499998999999</v>
      </c>
      <c r="Q141" s="2">
        <v>36.778916665666699</v>
      </c>
      <c r="R141" s="2">
        <v>38.605166665666701</v>
      </c>
      <c r="S141" s="2">
        <v>35.842749998999999</v>
      </c>
      <c r="T141" s="2">
        <v>31.492083332333301</v>
      </c>
      <c r="U141" s="2">
        <v>29.318666665666701</v>
      </c>
      <c r="V141" s="2">
        <v>29.24166666575</v>
      </c>
      <c r="W141" s="2">
        <v>37.129249999166703</v>
      </c>
      <c r="X141" s="2">
        <v>45.690583332333297</v>
      </c>
      <c r="Y141" s="2">
        <v>51.131666665833301</v>
      </c>
      <c r="Z141" s="2">
        <v>57.783916666416701</v>
      </c>
      <c r="AA141" s="2">
        <v>59.378</v>
      </c>
      <c r="AB141" s="2">
        <v>44.671916666666696</v>
      </c>
      <c r="AC141" s="2">
        <v>37.334083333333297</v>
      </c>
      <c r="AD141" s="2">
        <v>36.768333333333302</v>
      </c>
      <c r="AE141" s="2">
        <v>39.404000000000003</v>
      </c>
      <c r="AF141" s="2">
        <v>33.417916666666699</v>
      </c>
      <c r="AG141" s="2">
        <v>34.148249999999997</v>
      </c>
      <c r="AH141" s="2">
        <v>32.149500000000003</v>
      </c>
      <c r="AI141" s="2">
        <v>34.596520833333301</v>
      </c>
      <c r="AJ141" s="2">
        <v>33.456497499999998</v>
      </c>
      <c r="AK141" s="2">
        <v>29.4800166666667</v>
      </c>
      <c r="AL141" s="2">
        <v>30.961513333333301</v>
      </c>
      <c r="AM141" s="2">
        <v>35.773890833333297</v>
      </c>
      <c r="AN141" s="2">
        <v>36.298640833333302</v>
      </c>
      <c r="BD141" s="2"/>
      <c r="BE141" s="2"/>
      <c r="BI141" t="s">
        <v>429</v>
      </c>
      <c r="BJ141">
        <v>24.7227641666667</v>
      </c>
    </row>
    <row r="142" spans="1:62">
      <c r="A142" s="2" t="s">
        <v>365</v>
      </c>
      <c r="AH142" s="2">
        <v>0.73646666666666605</v>
      </c>
      <c r="AI142" s="2">
        <v>0.67533333333333301</v>
      </c>
      <c r="AJ142" s="2">
        <v>0.55974999999999997</v>
      </c>
      <c r="AK142" s="2">
        <v>0.52758333333333296</v>
      </c>
      <c r="AL142" s="2">
        <v>0.55074999999999996</v>
      </c>
      <c r="AM142" s="2">
        <v>0.58091666666666697</v>
      </c>
      <c r="AN142" s="2">
        <v>0.58983333333333299</v>
      </c>
      <c r="AO142" s="2">
        <v>0.58516666666666695</v>
      </c>
      <c r="AP142" s="2">
        <v>0.60650000000000004</v>
      </c>
      <c r="AQ142" s="2">
        <v>0.62791666666666701</v>
      </c>
      <c r="AR142" s="2">
        <v>0.61819166666666703</v>
      </c>
      <c r="AS142" s="2">
        <v>0.57147499999999996</v>
      </c>
      <c r="AT142" s="2">
        <v>0.54023333333333301</v>
      </c>
      <c r="AU142" s="2">
        <v>0.56471666666666698</v>
      </c>
      <c r="AV142" s="2">
        <v>0.56040833333333295</v>
      </c>
      <c r="AW142" s="2">
        <v>0.51379166666666698</v>
      </c>
      <c r="AX142" s="2">
        <v>0.480816666666667</v>
      </c>
      <c r="AY142" s="2">
        <v>0.50555000000000005</v>
      </c>
      <c r="AZ142" s="2">
        <v>0.53047500000000003</v>
      </c>
      <c r="BA142" s="2">
        <v>0.50123333333333298</v>
      </c>
      <c r="BB142" s="2">
        <v>0.546875</v>
      </c>
      <c r="BD142" s="2"/>
      <c r="BE142" s="2"/>
      <c r="BI142" t="s">
        <v>431</v>
      </c>
      <c r="BJ142">
        <v>494.04003744699003</v>
      </c>
    </row>
    <row r="143" spans="1:62">
      <c r="A143" s="2" t="s">
        <v>381</v>
      </c>
      <c r="I143" s="2">
        <v>6.0757894730000004</v>
      </c>
      <c r="J143" s="2">
        <v>6.0715789468333297</v>
      </c>
      <c r="K143" s="2">
        <v>6.0361403504166704</v>
      </c>
      <c r="L143" s="2">
        <v>6.05140350825</v>
      </c>
      <c r="M143" s="2">
        <v>5.9473684206666704</v>
      </c>
      <c r="N143" s="2">
        <v>5.7145614030000003</v>
      </c>
      <c r="O143" s="2">
        <v>4.9287547528333304</v>
      </c>
      <c r="P143" s="2">
        <v>5.0397640408333304</v>
      </c>
      <c r="Q143" s="2">
        <v>5.1264373541666703</v>
      </c>
      <c r="R143" s="2">
        <v>6.0614489860000003</v>
      </c>
      <c r="S143" s="2">
        <v>5.5737853099999999</v>
      </c>
      <c r="T143" s="2">
        <v>5.02916666575</v>
      </c>
      <c r="U143" s="2">
        <v>5.1766666656666702</v>
      </c>
      <c r="V143" s="2">
        <v>5.0949999990833303</v>
      </c>
      <c r="W143" s="2">
        <v>5.75166666583333</v>
      </c>
      <c r="X143" s="2">
        <v>6.2258333324999997</v>
      </c>
      <c r="Y143" s="2">
        <v>7.4641666659999997</v>
      </c>
      <c r="Z143" s="2">
        <v>8.0353499999999993</v>
      </c>
      <c r="AA143" s="2">
        <v>7.99884166666667</v>
      </c>
      <c r="AB143" s="2">
        <v>8.0131583333333296</v>
      </c>
      <c r="AC143" s="2">
        <v>8.0098083333333303</v>
      </c>
      <c r="AD143" s="2">
        <v>8.0405916666666695</v>
      </c>
      <c r="AE143" s="2">
        <v>8.0338833333333302</v>
      </c>
      <c r="AF143" s="2">
        <v>8.0209916666666707</v>
      </c>
      <c r="AG143" s="2">
        <v>8.0042500000000008</v>
      </c>
      <c r="AH143" s="2">
        <v>7.9723416666666704</v>
      </c>
      <c r="AI143" s="2">
        <v>7.9675500000000001</v>
      </c>
      <c r="AJ143" s="2">
        <v>7.9602833333333303</v>
      </c>
      <c r="AK143" s="2">
        <v>7.9677583333333297</v>
      </c>
      <c r="AL143" s="2">
        <v>7.9664000000000001</v>
      </c>
      <c r="AM143" s="2">
        <v>7.9752916666666698</v>
      </c>
      <c r="AN143" s="2">
        <v>7.9787666666666697</v>
      </c>
      <c r="AO143" s="2">
        <v>7.9918500000000003</v>
      </c>
      <c r="AP143" s="2">
        <v>8.0259</v>
      </c>
      <c r="AQ143" s="2">
        <v>8.0335000000000001</v>
      </c>
      <c r="AR143" s="2">
        <v>8.0334333333333294</v>
      </c>
      <c r="AS143" s="2">
        <v>8.0212411666666696</v>
      </c>
      <c r="AT143" s="2">
        <v>8.0221710833333297</v>
      </c>
      <c r="AU143" s="2">
        <v>8.0110645833333294</v>
      </c>
      <c r="AV143" s="2">
        <v>8.0014261666666702</v>
      </c>
      <c r="AW143" s="2">
        <v>8.0358539166666692</v>
      </c>
      <c r="AX143" s="2">
        <v>8.0201099166666694</v>
      </c>
      <c r="AY143" s="2">
        <v>7.9842833333333303</v>
      </c>
      <c r="AZ143" s="2">
        <v>8.0022166666666692</v>
      </c>
      <c r="BA143" s="2">
        <v>8.0182083333333303</v>
      </c>
      <c r="BB143" s="2">
        <v>7.9898635000000002</v>
      </c>
      <c r="BD143" s="2"/>
      <c r="BE143" s="2"/>
      <c r="BI143" t="s">
        <v>433</v>
      </c>
      <c r="BJ143" t="s">
        <v>597</v>
      </c>
    </row>
    <row r="144" spans="1:62">
      <c r="A144" s="2" t="s">
        <v>506</v>
      </c>
      <c r="BD144" s="2"/>
      <c r="BE144" s="2"/>
      <c r="BI144" t="s">
        <v>435</v>
      </c>
      <c r="BJ144" t="s">
        <v>597</v>
      </c>
    </row>
    <row r="145" spans="1:62">
      <c r="A145" s="2" t="s">
        <v>414</v>
      </c>
      <c r="B145" s="2">
        <v>5.0604900040604903</v>
      </c>
      <c r="C145" s="2">
        <v>5.0604900040604903</v>
      </c>
      <c r="D145" s="2">
        <v>5.0604900040604903</v>
      </c>
      <c r="E145" s="2">
        <v>5.0604900040604903</v>
      </c>
      <c r="F145" s="2">
        <v>5.0604900040604903</v>
      </c>
      <c r="G145" s="2">
        <v>5.0604900040604903</v>
      </c>
      <c r="H145" s="2">
        <v>5.0604900040604903</v>
      </c>
      <c r="I145" s="2">
        <v>5.0604900040604903</v>
      </c>
      <c r="J145" s="2">
        <v>5.0604900040604903</v>
      </c>
      <c r="K145" s="2">
        <v>5.0604900040604903</v>
      </c>
      <c r="L145" s="2">
        <v>5.0604900040604903</v>
      </c>
      <c r="M145" s="2">
        <v>5.0499588536115603</v>
      </c>
      <c r="N145" s="2">
        <v>4.5924803201409503</v>
      </c>
      <c r="O145" s="2">
        <v>4.1069208323333299</v>
      </c>
      <c r="P145" s="2">
        <v>4.3697666656666696</v>
      </c>
      <c r="Q145" s="2">
        <v>4.0524874989999997</v>
      </c>
      <c r="R145" s="2">
        <v>4.4193124990000001</v>
      </c>
      <c r="S145" s="2">
        <v>4.5033458323333297</v>
      </c>
      <c r="T145" s="2">
        <v>4.1666708323333301</v>
      </c>
      <c r="U145" s="2">
        <v>3.8991341656666698</v>
      </c>
      <c r="V145" s="2">
        <v>3.9366458323333302</v>
      </c>
      <c r="W145" s="2">
        <v>5.1722958323333303</v>
      </c>
      <c r="X145" s="2">
        <v>6.0230224989999996</v>
      </c>
      <c r="Y145" s="2">
        <v>7.1113233323333302</v>
      </c>
      <c r="Z145" s="2">
        <v>8.8105358327500003</v>
      </c>
      <c r="AA145" s="2">
        <v>10.0624941664167</v>
      </c>
      <c r="AB145" s="2">
        <v>9.1044416664166707</v>
      </c>
      <c r="AC145" s="2">
        <v>8.3592250000000003</v>
      </c>
      <c r="AD145" s="2">
        <v>8.2091499999999993</v>
      </c>
      <c r="AE145" s="2">
        <v>8.4881700000000002</v>
      </c>
      <c r="AF145" s="2">
        <v>8.24234166666667</v>
      </c>
      <c r="AG145" s="2">
        <v>8.70655</v>
      </c>
      <c r="AH145" s="2">
        <v>8.5378749999999997</v>
      </c>
      <c r="AI145" s="2">
        <v>9.2987091666666704</v>
      </c>
      <c r="AJ145" s="2">
        <v>9.2027149999999995</v>
      </c>
      <c r="AK145" s="2">
        <v>8.5402358333333304</v>
      </c>
      <c r="AL145" s="2">
        <v>8.7158758333333299</v>
      </c>
      <c r="AM145" s="2">
        <v>9.5271066666666702</v>
      </c>
      <c r="AN145" s="2">
        <v>9.6044158333333307</v>
      </c>
      <c r="AO145" s="2">
        <v>9.8044191666666691</v>
      </c>
      <c r="AP145" s="2">
        <v>10.6256361666667</v>
      </c>
      <c r="AQ145" s="2">
        <v>11.302975</v>
      </c>
      <c r="AR145" s="2">
        <v>11.020583333333301</v>
      </c>
      <c r="AS145" s="2">
        <v>9.5743833333333299</v>
      </c>
      <c r="AT145" s="2">
        <v>8.8680166666666693</v>
      </c>
      <c r="AU145" s="2">
        <v>8.8650083333333303</v>
      </c>
      <c r="AV145" s="2">
        <v>8.7955833333333295</v>
      </c>
      <c r="AW145" s="2">
        <v>8.1923333333333304</v>
      </c>
      <c r="AX145" s="2">
        <v>7.7503250000000001</v>
      </c>
      <c r="AY145" s="2">
        <v>8.0571000000000002</v>
      </c>
      <c r="AZ145" s="2">
        <v>8.4171570833333291</v>
      </c>
      <c r="BA145" s="2">
        <v>8.0898672145930792</v>
      </c>
      <c r="BB145" s="2">
        <v>8.6284413726551197</v>
      </c>
      <c r="BD145" s="2"/>
      <c r="BE145" s="2"/>
      <c r="BI145" t="s">
        <v>50</v>
      </c>
      <c r="BJ145">
        <v>5.875</v>
      </c>
    </row>
    <row r="146" spans="1:62">
      <c r="A146" s="2" t="s">
        <v>408</v>
      </c>
      <c r="BD146" s="2"/>
      <c r="BE146" s="2"/>
      <c r="BI146" t="s">
        <v>438</v>
      </c>
      <c r="BJ146">
        <v>0.38450000000000001</v>
      </c>
    </row>
    <row r="147" spans="1:62">
      <c r="A147" s="2" t="s">
        <v>406</v>
      </c>
      <c r="AK147" s="2">
        <v>4.4958</v>
      </c>
      <c r="AL147" s="2">
        <v>4.6044833333333299</v>
      </c>
      <c r="AM147" s="2">
        <v>4.6235833333333298</v>
      </c>
      <c r="AN147" s="2">
        <v>5.3707000000000003</v>
      </c>
      <c r="AO147" s="2">
        <v>10.5158083333333</v>
      </c>
      <c r="AP147" s="2">
        <v>12.4342166666667</v>
      </c>
      <c r="AQ147" s="2">
        <v>12.8651416666667</v>
      </c>
      <c r="AR147" s="2">
        <v>13.5704975</v>
      </c>
      <c r="AS147" s="2">
        <v>13.9448833333333</v>
      </c>
      <c r="AT147" s="2">
        <v>12.3297166666667</v>
      </c>
      <c r="AU147" s="2">
        <v>12.599625</v>
      </c>
      <c r="AV147" s="2">
        <v>13.1310583333333</v>
      </c>
      <c r="AW147" s="2">
        <v>12.1399449731183</v>
      </c>
      <c r="AX147" s="2">
        <v>10.3920436827957</v>
      </c>
      <c r="AY147" s="2">
        <v>11.1095754339478</v>
      </c>
      <c r="AZ147" s="2">
        <v>12.369260961341499</v>
      </c>
      <c r="BA147" s="2">
        <v>11.7386124865591</v>
      </c>
      <c r="BB147" s="2">
        <v>12.1114368159066</v>
      </c>
      <c r="BD147" s="2"/>
      <c r="BE147" s="2"/>
      <c r="BI147" t="s">
        <v>440</v>
      </c>
      <c r="BJ147">
        <v>101.628899206349</v>
      </c>
    </row>
    <row r="148" spans="1:62">
      <c r="A148" s="2" t="s">
        <v>385</v>
      </c>
      <c r="B148" s="2">
        <v>49.370600049526097</v>
      </c>
      <c r="C148" s="2">
        <v>49.370600049526097</v>
      </c>
      <c r="D148" s="2">
        <v>49.370600049526097</v>
      </c>
      <c r="E148" s="2">
        <v>49.370600049526097</v>
      </c>
      <c r="F148" s="2">
        <v>49.370600049526097</v>
      </c>
      <c r="G148" s="2">
        <v>49.370600049526097</v>
      </c>
      <c r="H148" s="2">
        <v>49.370600049526097</v>
      </c>
      <c r="I148" s="2">
        <v>49.370600049526097</v>
      </c>
      <c r="J148" s="2">
        <v>49.370600049526097</v>
      </c>
      <c r="K148" s="2">
        <v>51.941975052032703</v>
      </c>
      <c r="L148" s="2">
        <v>55.541900055541902</v>
      </c>
      <c r="M148" s="2">
        <v>55.426325050080102</v>
      </c>
      <c r="N148" s="2">
        <v>50.405333331666696</v>
      </c>
      <c r="O148" s="2">
        <v>44.577666666666701</v>
      </c>
      <c r="P148" s="2">
        <v>48.140749999999997</v>
      </c>
      <c r="Q148" s="2">
        <v>42.862416663333299</v>
      </c>
      <c r="R148" s="2">
        <v>47.789916663333301</v>
      </c>
      <c r="S148" s="2">
        <v>49.135749992500003</v>
      </c>
      <c r="T148" s="2">
        <v>45.130999993333297</v>
      </c>
      <c r="U148" s="2">
        <v>42.544166660833298</v>
      </c>
      <c r="V148" s="2">
        <v>42.255749990833301</v>
      </c>
      <c r="W148" s="2">
        <v>54.346083325833298</v>
      </c>
      <c r="X148" s="2">
        <v>69.947166664166701</v>
      </c>
      <c r="Y148" s="2">
        <v>86.089833333333303</v>
      </c>
      <c r="Z148" s="2">
        <v>115.32850000000001</v>
      </c>
      <c r="AA148" s="2">
        <v>132.49549999999999</v>
      </c>
      <c r="AB148" s="2">
        <v>135.26816666666701</v>
      </c>
      <c r="AC148" s="2">
        <v>213.84266666666699</v>
      </c>
      <c r="AD148" s="2">
        <v>281.421333333333</v>
      </c>
      <c r="AE148" s="2">
        <v>320.6875</v>
      </c>
      <c r="AF148" s="2">
        <v>298.82933333333301</v>
      </c>
      <c r="AG148" s="2">
        <v>367.072</v>
      </c>
      <c r="AH148" s="2">
        <v>372.79333333333301</v>
      </c>
      <c r="AI148" s="2">
        <v>382.75650000000002</v>
      </c>
      <c r="AJ148" s="2">
        <v>613.46716666666703</v>
      </c>
      <c r="AK148" s="2">
        <v>853.12633333333304</v>
      </c>
      <c r="AL148" s="2">
        <v>812.25033333333295</v>
      </c>
      <c r="AM148" s="2">
        <v>1018.17716666667</v>
      </c>
      <c r="AN148" s="2">
        <v>1088.27966666667</v>
      </c>
      <c r="AO148" s="2">
        <v>1256.7550000000001</v>
      </c>
      <c r="AP148" s="2">
        <v>1353.49616666667</v>
      </c>
      <c r="AQ148" s="2">
        <v>1317.69883333333</v>
      </c>
      <c r="AR148" s="2">
        <v>1366.39116666667</v>
      </c>
      <c r="AS148" s="2">
        <v>1238.32766666667</v>
      </c>
      <c r="AT148" s="2">
        <v>1868.8578333333301</v>
      </c>
      <c r="AU148" s="2">
        <v>2003.02583333333</v>
      </c>
      <c r="AV148" s="2">
        <v>2142.3016666666699</v>
      </c>
      <c r="AW148" s="2">
        <v>1873.87666666667</v>
      </c>
      <c r="AX148" s="2">
        <v>1708.37083333333</v>
      </c>
      <c r="AY148" s="2">
        <v>1956.20583333333</v>
      </c>
      <c r="AZ148" s="2">
        <v>2089.9499999999998</v>
      </c>
      <c r="BA148" s="2">
        <v>2025.1175000000001</v>
      </c>
      <c r="BB148" s="2">
        <v>2194.9666666666699</v>
      </c>
      <c r="BD148" s="2"/>
      <c r="BE148" s="2"/>
      <c r="BI148" t="s">
        <v>442</v>
      </c>
      <c r="BJ148" t="s">
        <v>597</v>
      </c>
    </row>
    <row r="149" spans="1:62">
      <c r="A149" s="2" t="s">
        <v>391</v>
      </c>
      <c r="B149" s="2">
        <v>4.7619000037618999</v>
      </c>
      <c r="C149" s="2">
        <v>4.7619000037618999</v>
      </c>
      <c r="D149" s="2">
        <v>4.7619000037618999</v>
      </c>
      <c r="E149" s="2">
        <v>4.7619000037618999</v>
      </c>
      <c r="F149" s="2">
        <v>4.7619000037618999</v>
      </c>
      <c r="G149" s="2">
        <v>4.7619000037618999</v>
      </c>
      <c r="H149" s="2">
        <v>4.7619000037618999</v>
      </c>
      <c r="I149" s="2">
        <v>4.7609083363015801</v>
      </c>
      <c r="J149" s="2">
        <v>4.7499999989999999</v>
      </c>
      <c r="K149" s="2">
        <v>4.7499999989999999</v>
      </c>
      <c r="L149" s="2">
        <v>4.7499999989999999</v>
      </c>
      <c r="M149" s="2">
        <v>4.7344166656666697</v>
      </c>
      <c r="N149" s="2">
        <v>4.3749999989999999</v>
      </c>
      <c r="O149" s="2">
        <v>3.9856666656666699</v>
      </c>
      <c r="P149" s="2">
        <v>3.9299999990000001</v>
      </c>
      <c r="Q149" s="2">
        <v>5.7648333323333301</v>
      </c>
      <c r="R149" s="2">
        <v>8.3646666663333296</v>
      </c>
      <c r="S149" s="2">
        <v>8.7667499995</v>
      </c>
      <c r="T149" s="2">
        <v>8.9687499994166693</v>
      </c>
      <c r="U149" s="2">
        <v>7.48858333233333</v>
      </c>
      <c r="V149" s="2">
        <v>7.5499999989999997</v>
      </c>
      <c r="W149" s="2">
        <v>7.5499999989999997</v>
      </c>
      <c r="X149" s="2">
        <v>7.1736666656666701</v>
      </c>
      <c r="Y149" s="2">
        <v>7.0499999989999997</v>
      </c>
      <c r="Z149" s="2">
        <v>7.0499999995833296</v>
      </c>
      <c r="AA149" s="2">
        <v>7.0980833333333297</v>
      </c>
      <c r="AB149" s="2">
        <v>7.1507333333333296</v>
      </c>
      <c r="AC149" s="2">
        <v>9.2230000000000008</v>
      </c>
      <c r="AD149" s="2">
        <v>8.7845833333333303</v>
      </c>
      <c r="AE149" s="2">
        <v>9.0408333333333406</v>
      </c>
      <c r="AF149" s="2">
        <v>9.5517416666666701</v>
      </c>
      <c r="AG149" s="2">
        <v>10.2526666666667</v>
      </c>
      <c r="AH149" s="2">
        <v>10.5691666666667</v>
      </c>
      <c r="AI149" s="2">
        <v>10.956991666666701</v>
      </c>
      <c r="AJ149" s="2">
        <v>11.585750000000001</v>
      </c>
      <c r="AK149" s="2">
        <v>11.77</v>
      </c>
      <c r="AL149" s="2">
        <v>11.77</v>
      </c>
      <c r="AM149" s="2">
        <v>11.77</v>
      </c>
      <c r="AN149" s="2">
        <v>11.77</v>
      </c>
      <c r="AO149" s="2">
        <v>11.77</v>
      </c>
      <c r="AP149" s="2">
        <v>11.77</v>
      </c>
      <c r="AQ149" s="2">
        <v>12.2420833333333</v>
      </c>
      <c r="AR149" s="2">
        <v>12.8</v>
      </c>
      <c r="AS149" s="2">
        <v>12.8</v>
      </c>
      <c r="AT149" s="2">
        <v>12.8</v>
      </c>
      <c r="AU149" s="2">
        <v>12.8</v>
      </c>
      <c r="AV149" s="2">
        <v>12.8</v>
      </c>
      <c r="AW149" s="2">
        <v>12.8</v>
      </c>
      <c r="AX149" s="2">
        <v>12.8</v>
      </c>
      <c r="AY149" s="2">
        <v>12.8</v>
      </c>
      <c r="AZ149" s="2">
        <v>12.8</v>
      </c>
      <c r="BA149" s="2">
        <v>14.6020084036964</v>
      </c>
      <c r="BB149" s="2">
        <v>15.364835316359599</v>
      </c>
      <c r="BD149" s="2"/>
      <c r="BE149" s="2"/>
      <c r="BI149" t="s">
        <v>444</v>
      </c>
      <c r="BJ149">
        <v>1</v>
      </c>
    </row>
    <row r="150" spans="1:62">
      <c r="A150" s="2" t="s">
        <v>136</v>
      </c>
      <c r="BD150" s="2"/>
      <c r="BE150" s="2"/>
      <c r="BI150" t="s">
        <v>446</v>
      </c>
      <c r="BJ150">
        <v>2.24451</v>
      </c>
    </row>
    <row r="151" spans="1:62">
      <c r="A151" s="2" t="s">
        <v>39</v>
      </c>
      <c r="B151" s="2">
        <v>1.25000000125E-2</v>
      </c>
      <c r="C151" s="2">
        <v>1.25000000125E-2</v>
      </c>
      <c r="D151" s="2">
        <v>1.25000000125E-2</v>
      </c>
      <c r="E151" s="2">
        <v>1.25000000125E-2</v>
      </c>
      <c r="F151" s="2">
        <v>1.25000000125E-2</v>
      </c>
      <c r="G151" s="2">
        <v>1.25000000125E-2</v>
      </c>
      <c r="H151" s="2">
        <v>1.25000000125E-2</v>
      </c>
      <c r="I151" s="2">
        <v>1.25000000125E-2</v>
      </c>
      <c r="J151" s="2">
        <v>1.25000000125E-2</v>
      </c>
      <c r="K151" s="2">
        <v>1.25000000125E-2</v>
      </c>
      <c r="L151" s="2">
        <v>1.25000000125E-2</v>
      </c>
      <c r="M151" s="2">
        <v>1.2500000000000001E-2</v>
      </c>
      <c r="N151" s="2">
        <v>1.2500023037919901E-2</v>
      </c>
      <c r="O151" s="2">
        <v>1.24999519112712E-2</v>
      </c>
      <c r="P151" s="2">
        <v>1.24999689192606E-2</v>
      </c>
      <c r="Q151" s="2">
        <v>1.2500000000000001E-2</v>
      </c>
      <c r="R151" s="2">
        <v>1.54258499996667E-2</v>
      </c>
      <c r="S151" s="2">
        <v>2.2572866665750001E-2</v>
      </c>
      <c r="T151" s="2">
        <v>2.2767283332333299E-2</v>
      </c>
      <c r="U151" s="2">
        <v>2.2805383332333298E-2</v>
      </c>
      <c r="V151" s="2">
        <v>2.2951008332333302E-2</v>
      </c>
      <c r="W151" s="2">
        <v>2.45145999990833E-2</v>
      </c>
      <c r="X151" s="2">
        <v>5.6401699999250002E-2</v>
      </c>
      <c r="Y151" s="2">
        <v>0.1200935833325</v>
      </c>
      <c r="Z151" s="2">
        <v>0.16782758333266701</v>
      </c>
      <c r="AA151" s="2">
        <v>0.25687158333316701</v>
      </c>
      <c r="AB151" s="2">
        <v>0.611772583333</v>
      </c>
      <c r="AC151" s="2">
        <v>1.3781825000000001</v>
      </c>
      <c r="AD151" s="2">
        <v>2.2731050000000002</v>
      </c>
      <c r="AE151" s="2">
        <v>2.4614725000000002</v>
      </c>
      <c r="AF151" s="2">
        <v>2.8125991666666699</v>
      </c>
      <c r="AG151" s="2">
        <v>3.0184299999999999</v>
      </c>
      <c r="AH151" s="2">
        <v>3.09489833333333</v>
      </c>
      <c r="AI151" s="2">
        <v>3.11561666666667</v>
      </c>
      <c r="AJ151" s="2">
        <v>3.3751166666666701</v>
      </c>
      <c r="AK151" s="2">
        <v>6.4194250000000004</v>
      </c>
      <c r="AL151" s="2">
        <v>7.5994484166666698</v>
      </c>
      <c r="AM151" s="2">
        <v>7.9184599999999996</v>
      </c>
      <c r="AN151" s="2">
        <v>9.1360417500000004</v>
      </c>
      <c r="AO151" s="2">
        <v>9.5603975000000005</v>
      </c>
      <c r="AP151" s="2">
        <v>9.4555583333333306</v>
      </c>
      <c r="AQ151" s="2">
        <v>9.3423416666666697</v>
      </c>
      <c r="AR151" s="2">
        <v>9.6559583333333308</v>
      </c>
      <c r="AS151" s="2">
        <v>10.7890191666667</v>
      </c>
      <c r="AT151" s="2">
        <v>11.285966666666701</v>
      </c>
      <c r="AU151" s="2">
        <v>10.8978916666667</v>
      </c>
      <c r="AV151" s="2">
        <v>10.8992416666667</v>
      </c>
      <c r="AW151" s="2">
        <v>10.9281916666667</v>
      </c>
      <c r="AX151" s="2">
        <v>11.129716666666701</v>
      </c>
      <c r="AY151" s="2">
        <v>13.513475</v>
      </c>
      <c r="AZ151" s="2">
        <v>12.636008333333301</v>
      </c>
      <c r="BA151" s="2">
        <v>12.423325</v>
      </c>
      <c r="BB151" s="2">
        <v>13.169458333333299</v>
      </c>
      <c r="BD151" s="2"/>
      <c r="BE151" s="2"/>
      <c r="BI151" t="s">
        <v>448</v>
      </c>
      <c r="BJ151">
        <v>4320.6741666666703</v>
      </c>
    </row>
    <row r="152" spans="1:62">
      <c r="A152" s="2" t="s">
        <v>397</v>
      </c>
      <c r="BD152" s="2"/>
      <c r="BE152" s="2"/>
      <c r="BI152" t="s">
        <v>450</v>
      </c>
      <c r="BJ152">
        <v>2.7018990259740301</v>
      </c>
    </row>
    <row r="153" spans="1:62">
      <c r="A153" s="2" t="s">
        <v>140</v>
      </c>
      <c r="BD153" s="2"/>
      <c r="BE153" s="2"/>
      <c r="BI153" t="s">
        <v>452</v>
      </c>
      <c r="BJ153">
        <v>42.446184830673999</v>
      </c>
    </row>
    <row r="154" spans="1:62">
      <c r="A154" s="2" t="s">
        <v>383</v>
      </c>
      <c r="AJ154" s="2">
        <v>43.263183333333302</v>
      </c>
      <c r="AK154" s="2">
        <v>37.881758333333302</v>
      </c>
      <c r="AL154" s="2">
        <v>39.981074999999997</v>
      </c>
      <c r="AM154" s="2">
        <v>50.003549999999997</v>
      </c>
      <c r="AN154" s="2">
        <v>54.461733333333299</v>
      </c>
      <c r="AO154" s="2">
        <v>56.901828333333299</v>
      </c>
      <c r="AP154" s="2">
        <v>65.903866666666701</v>
      </c>
      <c r="AQ154" s="2">
        <v>68.037133333333301</v>
      </c>
      <c r="AR154" s="2">
        <v>64.349791666666704</v>
      </c>
      <c r="AS154" s="2">
        <v>54.322258333333302</v>
      </c>
      <c r="AT154" s="2">
        <v>49.409933333333299</v>
      </c>
      <c r="AU154" s="2">
        <v>49.2836833333333</v>
      </c>
      <c r="AV154" s="2">
        <v>48.801766666666701</v>
      </c>
      <c r="AW154" s="2">
        <v>44.7298166666667</v>
      </c>
      <c r="AX154" s="2">
        <v>41.867683333333297</v>
      </c>
      <c r="AY154" s="2">
        <v>44.100574999999999</v>
      </c>
      <c r="AZ154" s="2">
        <v>46.4853916666667</v>
      </c>
      <c r="BA154" s="2">
        <v>44.230825000000003</v>
      </c>
      <c r="BB154" s="2">
        <v>47.890250000000002</v>
      </c>
      <c r="BD154" s="2"/>
      <c r="BE154" s="2"/>
      <c r="BI154" t="s">
        <v>454</v>
      </c>
      <c r="BJ154">
        <v>3.16061666666667</v>
      </c>
    </row>
    <row r="155" spans="1:62">
      <c r="A155" s="2" t="s">
        <v>393</v>
      </c>
      <c r="B155" s="2">
        <v>245.19510139835899</v>
      </c>
      <c r="C155" s="2">
        <v>245.26010162116</v>
      </c>
      <c r="D155" s="2">
        <v>245.013850686544</v>
      </c>
      <c r="E155" s="2">
        <v>245.01635069607499</v>
      </c>
      <c r="F155" s="2">
        <v>245.027184079042</v>
      </c>
      <c r="G155" s="2">
        <v>245.06093420770799</v>
      </c>
      <c r="H155" s="2">
        <v>245.67843655764401</v>
      </c>
      <c r="I155" s="2">
        <v>246.00093779128099</v>
      </c>
      <c r="J155" s="2">
        <v>247.56469375695099</v>
      </c>
      <c r="K155" s="2">
        <v>259.960574351236</v>
      </c>
      <c r="L155" s="2">
        <v>276.403137026845</v>
      </c>
      <c r="M155" s="2">
        <v>253.026797909283</v>
      </c>
      <c r="N155" s="2">
        <v>252.02762746264901</v>
      </c>
      <c r="O155" s="2">
        <v>222.88918305322699</v>
      </c>
      <c r="P155" s="2">
        <v>240.70466763782301</v>
      </c>
      <c r="Q155" s="2">
        <v>214.31290034121901</v>
      </c>
      <c r="R155" s="2">
        <v>238.95049426705901</v>
      </c>
      <c r="S155" s="2">
        <v>245.67968656657601</v>
      </c>
      <c r="T155" s="2">
        <v>225.65586023395699</v>
      </c>
      <c r="U155" s="2">
        <v>212.721644262377</v>
      </c>
      <c r="V155" s="2">
        <v>211.27955541470499</v>
      </c>
      <c r="W155" s="2">
        <v>271.73145255032699</v>
      </c>
      <c r="X155" s="2">
        <v>328.60625269898998</v>
      </c>
      <c r="Y155" s="2">
        <v>381.06603602462798</v>
      </c>
      <c r="Z155" s="2">
        <v>436.95666578800802</v>
      </c>
      <c r="AA155" s="2">
        <v>449.26296271160697</v>
      </c>
      <c r="AB155" s="2">
        <v>346.305903554493</v>
      </c>
      <c r="AC155" s="2">
        <v>300.53656240147802</v>
      </c>
      <c r="AD155" s="2">
        <v>297.84821881937802</v>
      </c>
      <c r="AE155" s="2">
        <v>319.008299487903</v>
      </c>
      <c r="AF155" s="2">
        <v>272.264787954393</v>
      </c>
      <c r="AG155" s="2">
        <v>282.10690880881998</v>
      </c>
      <c r="AH155" s="2">
        <v>264.69180075057898</v>
      </c>
      <c r="AI155" s="2">
        <v>283.16257950001801</v>
      </c>
      <c r="AJ155" s="2">
        <v>555.20469565569704</v>
      </c>
      <c r="AK155" s="2">
        <v>499.14842590131002</v>
      </c>
      <c r="AL155" s="2">
        <v>511.55243027251601</v>
      </c>
      <c r="AM155" s="2">
        <v>583.66937235339606</v>
      </c>
      <c r="AN155" s="2">
        <v>589.951774567332</v>
      </c>
      <c r="AO155" s="2">
        <v>615.69913197380595</v>
      </c>
      <c r="AP155" s="2">
        <v>711.97627443083297</v>
      </c>
      <c r="AQ155" s="2">
        <v>733.03850707000004</v>
      </c>
      <c r="AR155" s="2">
        <v>696.98820361166702</v>
      </c>
      <c r="AS155" s="2">
        <v>581.20031386416701</v>
      </c>
      <c r="AT155" s="2">
        <v>528.28480930499995</v>
      </c>
      <c r="AU155" s="2">
        <v>527.46814284000004</v>
      </c>
      <c r="AV155" s="2">
        <v>522.89010961083295</v>
      </c>
      <c r="AW155" s="2">
        <v>479.26678258750002</v>
      </c>
      <c r="AX155" s="2">
        <v>447.80525556077299</v>
      </c>
      <c r="AY155" s="2">
        <v>472.18629075489298</v>
      </c>
      <c r="AZ155" s="2">
        <v>495.277021572396</v>
      </c>
      <c r="BA155" s="2">
        <v>471.86611409170001</v>
      </c>
      <c r="BB155" s="2">
        <v>510.52713590196998</v>
      </c>
      <c r="BD155" s="2"/>
      <c r="BE155" s="2"/>
      <c r="BI155" t="s">
        <v>456</v>
      </c>
      <c r="BJ155" t="s">
        <v>597</v>
      </c>
    </row>
    <row r="156" spans="1:62">
      <c r="A156" s="2" t="s">
        <v>395</v>
      </c>
      <c r="B156" s="2">
        <v>0.357142999357143</v>
      </c>
      <c r="C156" s="2">
        <v>0.357142999357143</v>
      </c>
      <c r="D156" s="2">
        <v>0.357142999357143</v>
      </c>
      <c r="E156" s="2">
        <v>0.357142999357143</v>
      </c>
      <c r="F156" s="2">
        <v>0.357142999357143</v>
      </c>
      <c r="G156" s="2">
        <v>0.357142999357143</v>
      </c>
      <c r="H156" s="2">
        <v>0.357142999357143</v>
      </c>
      <c r="I156" s="2">
        <v>0.36210333266567502</v>
      </c>
      <c r="J156" s="2">
        <v>0.41666699941666702</v>
      </c>
      <c r="K156" s="2">
        <v>0.41666699941666702</v>
      </c>
      <c r="L156" s="2">
        <v>0.41666699941666702</v>
      </c>
      <c r="M156" s="2">
        <v>0.40710752594094302</v>
      </c>
      <c r="N156" s="2">
        <v>0.38157666566666698</v>
      </c>
      <c r="O156" s="2">
        <v>0.36879666566666702</v>
      </c>
      <c r="P156" s="2">
        <v>0.38548166566666697</v>
      </c>
      <c r="Q156" s="2">
        <v>0.38478333233333301</v>
      </c>
      <c r="R156" s="2">
        <v>0.42513583233333302</v>
      </c>
      <c r="S156" s="2">
        <v>0.42230916566666699</v>
      </c>
      <c r="T156" s="2">
        <v>0.385383332333333</v>
      </c>
      <c r="U156" s="2">
        <v>0.35846999899999998</v>
      </c>
      <c r="V156" s="2">
        <v>0.34542666566666702</v>
      </c>
      <c r="W156" s="2">
        <v>0.38670083233333302</v>
      </c>
      <c r="X156" s="2">
        <v>0.412142499</v>
      </c>
      <c r="Y156" s="2">
        <v>0.43244916566666702</v>
      </c>
      <c r="Z156" s="2">
        <v>0.46103416591666702</v>
      </c>
      <c r="AA156" s="2">
        <v>0.46915499983333298</v>
      </c>
      <c r="AB156" s="2">
        <v>0.39299249983333301</v>
      </c>
      <c r="AC156" s="2">
        <v>0.34549166666666697</v>
      </c>
      <c r="AD156" s="2">
        <v>0.33085666666666702</v>
      </c>
      <c r="AE156" s="2">
        <v>0.34849249999999998</v>
      </c>
      <c r="AF156" s="2">
        <v>0.31779000000000002</v>
      </c>
      <c r="AG156" s="2">
        <v>0.32324249999999999</v>
      </c>
      <c r="AH156" s="2">
        <v>0.318923333333333</v>
      </c>
      <c r="AI156" s="2">
        <v>0.38228933333333298</v>
      </c>
      <c r="AJ156" s="2">
        <v>0.37792108333333302</v>
      </c>
      <c r="AK156" s="2">
        <v>0.35305874999999998</v>
      </c>
      <c r="AL156" s="2">
        <v>0.36045586833333298</v>
      </c>
      <c r="AM156" s="2">
        <v>0.38596612499999999</v>
      </c>
      <c r="AN156" s="2">
        <v>0.38845951083333302</v>
      </c>
      <c r="AO156" s="2">
        <v>0.39889839500000002</v>
      </c>
      <c r="AP156" s="2">
        <v>0.43814999166666702</v>
      </c>
      <c r="AQ156" s="2">
        <v>0.450041566666667</v>
      </c>
      <c r="AR156" s="2">
        <v>0.43362033825000001</v>
      </c>
      <c r="AS156" s="2">
        <v>0.37723333333333298</v>
      </c>
      <c r="AT156" s="2">
        <v>0.34466317998548601</v>
      </c>
      <c r="AU156" s="2">
        <v>0.34577739224999998</v>
      </c>
      <c r="AV156" s="2">
        <v>0.340893885583333</v>
      </c>
      <c r="AW156" s="2">
        <v>0.31167499999999998</v>
      </c>
      <c r="BD156" s="2"/>
      <c r="BE156" s="2"/>
      <c r="BI156" t="s">
        <v>458</v>
      </c>
      <c r="BJ156" t="s">
        <v>597</v>
      </c>
    </row>
    <row r="157" spans="1:62">
      <c r="A157" s="2" t="s">
        <v>418</v>
      </c>
      <c r="B157" s="2">
        <v>4.7619000037618999</v>
      </c>
      <c r="C157" s="2">
        <v>4.7619000037618999</v>
      </c>
      <c r="D157" s="2">
        <v>4.7619000037618999</v>
      </c>
      <c r="E157" s="2">
        <v>4.7619000037618999</v>
      </c>
      <c r="F157" s="2">
        <v>4.7619000037618999</v>
      </c>
      <c r="G157" s="2">
        <v>4.7619000037618999</v>
      </c>
      <c r="H157" s="2">
        <v>4.7619000037618999</v>
      </c>
      <c r="I157" s="2">
        <v>4.7619000037618999</v>
      </c>
      <c r="J157" s="2">
        <v>4.7619000037618999</v>
      </c>
      <c r="K157" s="2">
        <v>4.7619000037618999</v>
      </c>
      <c r="L157" s="2">
        <v>4.7619000037618999</v>
      </c>
      <c r="M157" s="2">
        <v>4.7648426288663002</v>
      </c>
      <c r="N157" s="2">
        <v>5.4594854287077901</v>
      </c>
      <c r="O157" s="2">
        <v>4.9310476184523804</v>
      </c>
      <c r="P157" s="2">
        <v>4.8625168833695902</v>
      </c>
      <c r="Q157" s="2">
        <v>6.3793993244748703</v>
      </c>
      <c r="R157" s="2">
        <v>6.7067493564075997</v>
      </c>
      <c r="S157" s="2">
        <v>7.0675997590921096</v>
      </c>
      <c r="T157" s="2">
        <v>6.7982604310998598</v>
      </c>
      <c r="U157" s="2">
        <v>6.58576139284986</v>
      </c>
      <c r="V157" s="2">
        <v>6.5381423224165296</v>
      </c>
      <c r="W157" s="2">
        <v>7.2203372662331997</v>
      </c>
      <c r="X157" s="2">
        <v>7.7090637830331996</v>
      </c>
      <c r="Y157" s="2">
        <v>7.9603968964415301</v>
      </c>
      <c r="Z157" s="2">
        <v>8.3032669705207596</v>
      </c>
      <c r="AA157" s="2">
        <v>8.4748499994166693</v>
      </c>
      <c r="AB157" s="2">
        <v>7.3303750000000001</v>
      </c>
      <c r="AC157" s="2">
        <v>6.6534500000000003</v>
      </c>
      <c r="AD157" s="2">
        <v>6.3945416666666697</v>
      </c>
      <c r="AE157" s="2">
        <v>6.7049000000000003</v>
      </c>
      <c r="AF157" s="2">
        <v>6.3385583333333297</v>
      </c>
      <c r="AG157" s="2">
        <v>6.2836999999999996</v>
      </c>
      <c r="AH157" s="2">
        <v>6.1045333333333298</v>
      </c>
      <c r="AI157" s="2">
        <v>6.15696666666667</v>
      </c>
      <c r="AJ157" s="2">
        <v>5.9749125000000003</v>
      </c>
      <c r="AK157" s="2">
        <v>5.6670416666666696</v>
      </c>
      <c r="AL157" s="2">
        <v>5.9175666666666702</v>
      </c>
      <c r="AM157" s="2">
        <v>6.2418333333333296</v>
      </c>
      <c r="AN157" s="2">
        <v>6.3431583333333297</v>
      </c>
      <c r="AO157" s="2">
        <v>6.28579166666667</v>
      </c>
      <c r="AP157" s="2">
        <v>6.5167250000000001</v>
      </c>
      <c r="AQ157" s="2">
        <v>6.74890833333333</v>
      </c>
      <c r="AR157" s="2">
        <v>6.6420833333333302</v>
      </c>
      <c r="AS157" s="2">
        <v>6.1389250000000004</v>
      </c>
      <c r="AT157" s="2">
        <v>5.8058333333333296</v>
      </c>
      <c r="AU157" s="2">
        <v>5.81816666666667</v>
      </c>
      <c r="AV157" s="2">
        <v>5.84294166666667</v>
      </c>
      <c r="AW157" s="2">
        <v>5.6168833333333303</v>
      </c>
      <c r="AX157" s="2">
        <v>5.4414499999999997</v>
      </c>
      <c r="AY157" s="2">
        <v>5.5763666666666696</v>
      </c>
      <c r="AZ157" s="2">
        <v>5.6348833333333301</v>
      </c>
      <c r="BA157" s="2">
        <v>5.4441083333333298</v>
      </c>
      <c r="BB157" s="2">
        <v>640.653416666667</v>
      </c>
      <c r="BD157" s="2"/>
      <c r="BE157" s="2"/>
      <c r="BI157" t="s">
        <v>460</v>
      </c>
      <c r="BJ157">
        <v>3.64</v>
      </c>
    </row>
    <row r="158" spans="1:62">
      <c r="A158" s="2" t="s">
        <v>138</v>
      </c>
      <c r="BD158" s="2"/>
      <c r="BE158" s="2"/>
      <c r="BI158" t="s">
        <v>462</v>
      </c>
      <c r="BJ158">
        <v>3.32791666666667</v>
      </c>
    </row>
    <row r="159" spans="1:62">
      <c r="A159" s="2" t="s">
        <v>412</v>
      </c>
      <c r="AO159" s="2">
        <v>0.93862727583333305</v>
      </c>
      <c r="AP159" s="2">
        <v>1.08540083333333</v>
      </c>
      <c r="AQ159" s="2">
        <v>1.11751</v>
      </c>
      <c r="AR159" s="2">
        <v>1.0625516666666699</v>
      </c>
      <c r="AS159" s="2">
        <v>0.88603416666666701</v>
      </c>
      <c r="AT159" s="2">
        <v>0.805365</v>
      </c>
      <c r="AU159" s="2">
        <v>0.80411999999999995</v>
      </c>
      <c r="AV159" s="2">
        <v>0.79714083333333297</v>
      </c>
      <c r="AW159" s="2">
        <v>0.73063750000000005</v>
      </c>
      <c r="AX159" s="2">
        <v>0.682674711239873</v>
      </c>
      <c r="AY159" s="2">
        <v>0.71984335978561498</v>
      </c>
      <c r="AZ159" s="2">
        <v>0.75504495198983501</v>
      </c>
      <c r="BA159" s="2">
        <v>0.71935525360915398</v>
      </c>
      <c r="BB159" s="2">
        <v>0.77829360141285198</v>
      </c>
      <c r="BD159" s="2"/>
      <c r="BE159" s="2"/>
      <c r="BI159" t="s">
        <v>463</v>
      </c>
      <c r="BJ159">
        <v>31.837143640281301</v>
      </c>
    </row>
    <row r="160" spans="1:62">
      <c r="A160" s="2" t="s">
        <v>410</v>
      </c>
      <c r="AG160" s="2">
        <v>8.0116666666666703</v>
      </c>
      <c r="AH160" s="2">
        <v>35.8333333333333</v>
      </c>
      <c r="AI160" s="2">
        <v>295.01052583333302</v>
      </c>
      <c r="AJ160" s="2">
        <v>412.72141666666698</v>
      </c>
      <c r="AK160" s="2">
        <v>448.61263333333301</v>
      </c>
      <c r="AL160" s="2">
        <v>548.40333333333297</v>
      </c>
      <c r="AM160" s="2">
        <v>789.99249999999995</v>
      </c>
      <c r="AN160" s="2">
        <v>840.82833333333303</v>
      </c>
      <c r="AO160" s="2">
        <v>1021.8674999999999</v>
      </c>
      <c r="AP160" s="2">
        <v>1076.6666666666699</v>
      </c>
      <c r="AQ160" s="2">
        <v>1097.6975</v>
      </c>
      <c r="AR160" s="2">
        <v>1110.31</v>
      </c>
      <c r="AS160" s="2">
        <v>1146.5425</v>
      </c>
      <c r="AT160" s="2">
        <v>1185.2974999999999</v>
      </c>
      <c r="AU160" s="2">
        <v>1205.2466666666701</v>
      </c>
      <c r="AV160" s="2">
        <v>1179.69916666667</v>
      </c>
      <c r="AW160" s="2">
        <v>1170.40083333333</v>
      </c>
      <c r="AX160" s="2">
        <v>1165.80416666667</v>
      </c>
      <c r="AY160" s="2">
        <v>1437.7950000000001</v>
      </c>
      <c r="AZ160" s="2">
        <v>1357.06416666667</v>
      </c>
      <c r="BA160" s="2">
        <v>1265.51583333333</v>
      </c>
      <c r="BB160" s="2">
        <v>1357.58</v>
      </c>
      <c r="BD160" s="2"/>
      <c r="BE160" s="2"/>
      <c r="BI160" t="s">
        <v>465</v>
      </c>
      <c r="BJ160" t="s">
        <v>597</v>
      </c>
    </row>
    <row r="161" spans="1:62">
      <c r="A161" s="2" t="s">
        <v>435</v>
      </c>
      <c r="BD161" s="2"/>
      <c r="BE161" s="2"/>
      <c r="BI161" t="s">
        <v>467</v>
      </c>
      <c r="BJ161">
        <v>2.3109000348257598</v>
      </c>
    </row>
    <row r="162" spans="1:62">
      <c r="A162" s="2" t="s">
        <v>416</v>
      </c>
      <c r="B162" s="2">
        <v>2.875000002875E-2</v>
      </c>
      <c r="C162" s="2">
        <v>2.875000002875E-2</v>
      </c>
      <c r="D162" s="2">
        <v>2.875000002875E-2</v>
      </c>
      <c r="E162" s="2">
        <v>2.875000002875E-2</v>
      </c>
      <c r="F162" s="2">
        <v>2.875000002875E-2</v>
      </c>
      <c r="G162" s="2">
        <v>2.875000002875E-2</v>
      </c>
      <c r="H162" s="2">
        <v>2.875000002875E-2</v>
      </c>
      <c r="I162" s="2">
        <v>2.875000002875E-2</v>
      </c>
      <c r="J162" s="2">
        <v>2.875000002875E-2</v>
      </c>
      <c r="K162" s="2">
        <v>2.875000002875E-2</v>
      </c>
      <c r="L162" s="2">
        <v>2.875000002875E-2</v>
      </c>
      <c r="M162" s="2">
        <v>2.8312083349854199E-2</v>
      </c>
      <c r="N162" s="2">
        <v>2.7053416666500001E-2</v>
      </c>
      <c r="O162" s="2">
        <v>2.4515166666416701E-2</v>
      </c>
      <c r="P162" s="2">
        <v>2.5408166665666702E-2</v>
      </c>
      <c r="Q162" s="2">
        <v>2.5552749999E-2</v>
      </c>
      <c r="R162" s="2">
        <v>3.0229083332583302E-2</v>
      </c>
      <c r="S162" s="2">
        <v>3.04072499998333E-2</v>
      </c>
      <c r="T162" s="2">
        <v>0.03</v>
      </c>
      <c r="U162" s="2">
        <v>0.03</v>
      </c>
      <c r="V162" s="2">
        <v>3.2400249999999998E-2</v>
      </c>
      <c r="W162" s="2">
        <v>3.5349499999999999E-2</v>
      </c>
      <c r="X162" s="2">
        <v>3.7769749999999998E-2</v>
      </c>
      <c r="Y162" s="2">
        <v>4.01833333333333E-2</v>
      </c>
      <c r="Z162" s="2">
        <v>4.2442750000000001E-2</v>
      </c>
      <c r="AA162" s="2">
        <v>4.3180666666666701E-2</v>
      </c>
      <c r="AB162" s="2">
        <v>4.0428916666666703E-2</v>
      </c>
      <c r="AC162" s="2">
        <v>0.29073125</v>
      </c>
      <c r="AD162" s="2">
        <v>0.52464466666666698</v>
      </c>
      <c r="AE162" s="2">
        <v>0.74491808333333298</v>
      </c>
      <c r="AF162" s="2">
        <v>0.92908883333333303</v>
      </c>
      <c r="AG162" s="2">
        <v>1.4344675</v>
      </c>
      <c r="AH162" s="2">
        <v>2.51655416666667</v>
      </c>
      <c r="AI162" s="2">
        <v>3.8742366666666701</v>
      </c>
      <c r="AJ162" s="2">
        <v>6.0385883333333297</v>
      </c>
      <c r="AK162" s="2">
        <v>9.0243333333333293</v>
      </c>
      <c r="AL162" s="2">
        <v>11.293749999999999</v>
      </c>
      <c r="AM162" s="2">
        <v>11.5435833333333</v>
      </c>
      <c r="AN162" s="2">
        <v>11.8745833333333</v>
      </c>
      <c r="AO162" s="2">
        <v>12.7751116666667</v>
      </c>
      <c r="AP162" s="2">
        <v>15.22725</v>
      </c>
      <c r="AQ162" s="2">
        <v>20.703640833333299</v>
      </c>
      <c r="AR162" s="2">
        <v>23.677956666666699</v>
      </c>
      <c r="AS162" s="2">
        <v>23.7822675</v>
      </c>
      <c r="AT162" s="2">
        <v>22.581342500000002</v>
      </c>
      <c r="AU162" s="2">
        <v>23.060964999999999</v>
      </c>
      <c r="AV162" s="2">
        <v>25.400779166666702</v>
      </c>
      <c r="AW162" s="2">
        <v>25.840341450216499</v>
      </c>
      <c r="AX162" s="2">
        <v>24.300642472865299</v>
      </c>
      <c r="AY162" s="2">
        <v>27.518299963924999</v>
      </c>
      <c r="AZ162" s="2">
        <v>33.960098800690801</v>
      </c>
      <c r="BA162" s="2">
        <v>29.067599931977501</v>
      </c>
      <c r="BB162" s="2">
        <v>28.3729844798921</v>
      </c>
      <c r="BD162" s="2"/>
      <c r="BE162" s="2"/>
      <c r="BI162" t="s">
        <v>469</v>
      </c>
      <c r="BJ162">
        <v>0.75315918184727004</v>
      </c>
    </row>
    <row r="163" spans="1:62">
      <c r="A163" s="2" t="s">
        <v>399</v>
      </c>
      <c r="B163" s="2">
        <v>49.369911160770201</v>
      </c>
      <c r="C163" s="2">
        <v>49.369911160770201</v>
      </c>
      <c r="D163" s="2">
        <v>49.369911160770201</v>
      </c>
      <c r="E163" s="2">
        <v>49.369911160770201</v>
      </c>
      <c r="F163" s="2">
        <v>49.369911160770201</v>
      </c>
      <c r="G163" s="2">
        <v>49.369911160770201</v>
      </c>
      <c r="H163" s="2">
        <v>49.369911160770201</v>
      </c>
      <c r="I163" s="2">
        <v>49.369911160770201</v>
      </c>
      <c r="J163" s="2">
        <v>49.369911160770201</v>
      </c>
      <c r="K163" s="2">
        <v>51.941573199841798</v>
      </c>
      <c r="L163" s="2">
        <v>55.541900054541898</v>
      </c>
      <c r="M163" s="2">
        <v>55.426325049163403</v>
      </c>
      <c r="N163" s="2">
        <v>50.405333331666696</v>
      </c>
      <c r="O163" s="2">
        <v>44.577666666666701</v>
      </c>
      <c r="P163" s="2">
        <v>45.333333332333297</v>
      </c>
      <c r="Q163" s="2">
        <v>43.104249998999997</v>
      </c>
      <c r="R163" s="2">
        <v>45.022249999000003</v>
      </c>
      <c r="S163" s="2">
        <v>45.58708333325</v>
      </c>
      <c r="T163" s="2">
        <v>46.162500000000001</v>
      </c>
      <c r="U163" s="2">
        <v>45.892499999999998</v>
      </c>
      <c r="V163" s="2">
        <v>45.914083332499999</v>
      </c>
      <c r="W163" s="2">
        <v>48.295833333333299</v>
      </c>
      <c r="X163" s="2">
        <v>51.769166666666699</v>
      </c>
      <c r="Y163" s="2">
        <v>54.811666665666699</v>
      </c>
      <c r="Z163" s="2">
        <v>63.803333332833297</v>
      </c>
      <c r="AA163" s="2">
        <v>77.084999999583303</v>
      </c>
      <c r="AB163" s="2">
        <v>74.374999999833307</v>
      </c>
      <c r="AC163" s="2">
        <v>73.878333333333302</v>
      </c>
      <c r="AD163" s="2">
        <v>75.260833333333295</v>
      </c>
      <c r="AE163" s="2">
        <v>83.051000000000002</v>
      </c>
      <c r="AF163" s="2">
        <v>80.608999999999995</v>
      </c>
      <c r="AG163" s="2">
        <v>81.945833333333297</v>
      </c>
      <c r="AH163" s="2">
        <v>87.026750000000007</v>
      </c>
      <c r="AI163" s="2">
        <v>120.805833333333</v>
      </c>
      <c r="AJ163" s="2">
        <v>123.575</v>
      </c>
      <c r="AK163" s="2">
        <v>129.768333333333</v>
      </c>
      <c r="AL163" s="2">
        <v>137.22166666666701</v>
      </c>
      <c r="AM163" s="2">
        <v>151.85333333333301</v>
      </c>
      <c r="AN163" s="2">
        <v>188.47583333333299</v>
      </c>
      <c r="AO163" s="2">
        <v>209.51416666666699</v>
      </c>
      <c r="AP163" s="2">
        <v>238.92333333333301</v>
      </c>
      <c r="AQ163" s="2">
        <v>255.629166666667</v>
      </c>
      <c r="AR163" s="2">
        <v>271.73916666666702</v>
      </c>
      <c r="AS163" s="2">
        <v>263.02999999999997</v>
      </c>
      <c r="AU163" s="2">
        <v>265.52833333333302</v>
      </c>
      <c r="AV163" s="2">
        <v>268.60000000000002</v>
      </c>
      <c r="AW163" s="2">
        <v>258.58666666666699</v>
      </c>
      <c r="AX163" s="2">
        <v>238.20333333333301</v>
      </c>
      <c r="AY163" s="2">
        <v>262.365833333333</v>
      </c>
      <c r="AZ163" s="2">
        <v>275.89416666666699</v>
      </c>
      <c r="BA163" s="2">
        <v>281.118333333333</v>
      </c>
      <c r="BB163" s="2">
        <v>296.62</v>
      </c>
      <c r="BD163" s="2"/>
      <c r="BE163" s="2"/>
      <c r="BI163" t="s">
        <v>471</v>
      </c>
      <c r="BJ163">
        <v>18449.9526248781</v>
      </c>
    </row>
    <row r="164" spans="1:62">
      <c r="A164" s="2" t="s">
        <v>401</v>
      </c>
      <c r="B164" s="2">
        <v>4.7619000037618999</v>
      </c>
      <c r="C164" s="2">
        <v>4.7619000037618999</v>
      </c>
      <c r="D164" s="2">
        <v>4.7619000037618999</v>
      </c>
      <c r="E164" s="2">
        <v>4.7619000037618999</v>
      </c>
      <c r="F164" s="2">
        <v>4.7619000037618999</v>
      </c>
      <c r="G164" s="2">
        <v>4.7619000037618999</v>
      </c>
      <c r="H164" s="2">
        <v>4.7619000037618999</v>
      </c>
      <c r="I164" s="2">
        <v>4.8280375034312097</v>
      </c>
      <c r="J164" s="2">
        <v>5.5555500045555499</v>
      </c>
      <c r="K164" s="2">
        <v>5.5555500045555499</v>
      </c>
      <c r="L164" s="2">
        <v>5.5555500045555499</v>
      </c>
      <c r="M164" s="2">
        <v>5.4857589078418396</v>
      </c>
      <c r="N164" s="2">
        <v>5.3385261876059804</v>
      </c>
      <c r="O164" s="2">
        <v>5.4422657127583198</v>
      </c>
      <c r="P164" s="2">
        <v>5.7030750726300301</v>
      </c>
      <c r="Q164" s="2">
        <v>6.0267973347139598</v>
      </c>
      <c r="R164" s="2">
        <v>6.6815249989999996</v>
      </c>
      <c r="S164" s="2">
        <v>6.6073083323333304</v>
      </c>
      <c r="T164" s="2">
        <v>6.1632749990000004</v>
      </c>
      <c r="U164" s="2">
        <v>6.3081083323333296</v>
      </c>
      <c r="V164" s="2">
        <v>7.6842916656666702</v>
      </c>
      <c r="W164" s="2">
        <v>8.9365416660833308</v>
      </c>
      <c r="X164" s="2">
        <v>10.872549999583301</v>
      </c>
      <c r="Y164" s="2">
        <v>11.7061999994167</v>
      </c>
      <c r="Z164" s="2">
        <v>13.800333332833301</v>
      </c>
      <c r="AA164" s="2">
        <v>15.442483333166701</v>
      </c>
      <c r="AB164" s="2">
        <v>13.4663583333333</v>
      </c>
      <c r="AC164" s="2">
        <v>12.878216666666701</v>
      </c>
      <c r="AD164" s="2">
        <v>13.437725</v>
      </c>
      <c r="AE164" s="2">
        <v>15.2497666666667</v>
      </c>
      <c r="AF164" s="2">
        <v>14.863466666666699</v>
      </c>
      <c r="AG164" s="2">
        <v>15.6523083333333</v>
      </c>
      <c r="AH164" s="2">
        <v>15.5632083333333</v>
      </c>
      <c r="AI164" s="2">
        <v>17.648025000000001</v>
      </c>
      <c r="AJ164" s="2">
        <v>17.960366666666701</v>
      </c>
      <c r="AK164" s="2">
        <v>17.386316666666701</v>
      </c>
      <c r="AL164" s="2">
        <v>17.948066666666701</v>
      </c>
      <c r="AM164" s="2">
        <v>21.057258333333301</v>
      </c>
      <c r="AN164" s="2">
        <v>23.992650000000001</v>
      </c>
      <c r="AO164" s="2">
        <v>25.185808333333298</v>
      </c>
      <c r="AP164" s="2">
        <v>26.249558333333301</v>
      </c>
      <c r="AQ164" s="2">
        <v>29.129258333333301</v>
      </c>
      <c r="AR164" s="2">
        <v>29.962</v>
      </c>
      <c r="AS164" s="2">
        <v>27.901475000000001</v>
      </c>
      <c r="AT164" s="2">
        <v>27.498516666666699</v>
      </c>
      <c r="AU164" s="2">
        <v>29.496233333333301</v>
      </c>
      <c r="AV164" s="2">
        <v>31.708066666666699</v>
      </c>
      <c r="AW164" s="2">
        <v>31.313656250000001</v>
      </c>
      <c r="AX164" s="2">
        <v>28.452837500000001</v>
      </c>
      <c r="AY164" s="2">
        <v>31.959800000000001</v>
      </c>
      <c r="AZ164" s="2">
        <v>30.784400000000002</v>
      </c>
      <c r="BA164" s="2">
        <v>28.705950000000001</v>
      </c>
      <c r="BB164" s="2">
        <v>30.0499716666667</v>
      </c>
      <c r="BD164" s="2"/>
      <c r="BE164" s="2"/>
      <c r="BI164" t="s">
        <v>473</v>
      </c>
      <c r="BJ164">
        <v>3.75</v>
      </c>
    </row>
    <row r="165" spans="1:62">
      <c r="A165" s="2" t="s">
        <v>387</v>
      </c>
      <c r="B165" s="2">
        <v>0.71428514242891405</v>
      </c>
      <c r="C165" s="2">
        <v>0.71428514242891405</v>
      </c>
      <c r="D165" s="2">
        <v>0.71428514242891405</v>
      </c>
      <c r="E165" s="2">
        <v>0.71428514242891405</v>
      </c>
      <c r="F165" s="2">
        <v>0.71428514242891405</v>
      </c>
      <c r="G165" s="2">
        <v>0.71428514242891405</v>
      </c>
      <c r="H165" s="2">
        <v>0.71428514242891405</v>
      </c>
      <c r="I165" s="2">
        <v>0.72420586859353897</v>
      </c>
      <c r="J165" s="2">
        <v>0.83333299983333298</v>
      </c>
      <c r="K165" s="2">
        <v>0.83333299983333298</v>
      </c>
      <c r="L165" s="2">
        <v>0.83333299983333298</v>
      </c>
      <c r="M165" s="2">
        <v>0.83089400256529</v>
      </c>
      <c r="N165" s="2">
        <v>0.801557908669424</v>
      </c>
      <c r="O165" s="2">
        <v>0.81926216566666699</v>
      </c>
      <c r="P165" s="2">
        <v>0.84120341566666701</v>
      </c>
      <c r="Q165" s="2">
        <v>0.86383349899999995</v>
      </c>
      <c r="R165" s="2">
        <v>0.91301141566666699</v>
      </c>
      <c r="S165" s="2">
        <v>0.90292808233333299</v>
      </c>
      <c r="T165" s="2">
        <v>0.84374508233333301</v>
      </c>
      <c r="U165" s="2">
        <v>0.81687791566666701</v>
      </c>
      <c r="V165" s="2">
        <v>0.81209566566666702</v>
      </c>
      <c r="W165" s="2">
        <v>0.895299082333333</v>
      </c>
      <c r="X165" s="2">
        <v>1.05550908241667</v>
      </c>
      <c r="Y165" s="2">
        <v>1.17476333241667</v>
      </c>
      <c r="Z165" s="2">
        <v>1.4133799995</v>
      </c>
      <c r="AA165" s="2">
        <v>1.71909666625</v>
      </c>
      <c r="AB165" s="2">
        <v>1.86107333308333</v>
      </c>
      <c r="AC165" s="2">
        <v>2.2087425000000001</v>
      </c>
      <c r="AD165" s="2">
        <v>2.56130083333333</v>
      </c>
      <c r="AE165" s="2">
        <v>2.7595241666666701</v>
      </c>
      <c r="AF165" s="2">
        <v>2.7288816666666702</v>
      </c>
      <c r="AG165" s="2">
        <v>2.8033125000000001</v>
      </c>
      <c r="AH165" s="2">
        <v>3.6032754166666701</v>
      </c>
      <c r="AI165" s="2">
        <v>4.4027783333333304</v>
      </c>
      <c r="AJ165" s="2">
        <v>8.7364049999999995</v>
      </c>
      <c r="AK165" s="2">
        <v>15.2837416666667</v>
      </c>
      <c r="AL165" s="2">
        <v>15.3084666666667</v>
      </c>
      <c r="AM165" s="2">
        <v>16.444175000000001</v>
      </c>
      <c r="AN165" s="2">
        <v>31.072683333333298</v>
      </c>
      <c r="AO165" s="2">
        <v>44.088141666666701</v>
      </c>
      <c r="AP165" s="2">
        <v>59.543808333333303</v>
      </c>
      <c r="AQ165" s="2">
        <v>72.197333333333304</v>
      </c>
      <c r="AR165" s="2">
        <v>76.686608333333297</v>
      </c>
      <c r="AS165" s="2">
        <v>97.432474999999997</v>
      </c>
      <c r="AT165" s="2">
        <v>108.89750833333299</v>
      </c>
      <c r="AU165" s="2">
        <v>118.41974166666699</v>
      </c>
      <c r="AV165" s="2">
        <v>136.01354166666701</v>
      </c>
      <c r="AW165" s="2">
        <v>139.95728662071801</v>
      </c>
      <c r="AX165" s="2">
        <v>140.52269213564199</v>
      </c>
      <c r="AY165" s="2">
        <v>141.16694375</v>
      </c>
      <c r="AZ165" s="2">
        <v>150.486655869408</v>
      </c>
      <c r="BA165" s="2">
        <v>156.51545111111099</v>
      </c>
      <c r="BB165" s="2">
        <v>249.105950100379</v>
      </c>
      <c r="BC165">
        <v>364.40728728829703</v>
      </c>
      <c r="BD165" s="2"/>
      <c r="BE165" s="2"/>
      <c r="BI165" t="s">
        <v>475</v>
      </c>
      <c r="BJ165">
        <v>494.04003744699003</v>
      </c>
    </row>
    <row r="166" spans="1:62">
      <c r="A166" s="2" t="s">
        <v>389</v>
      </c>
      <c r="B166" s="2">
        <v>3.0612200020612201</v>
      </c>
      <c r="C166" s="2">
        <v>3.0612200020612201</v>
      </c>
      <c r="D166" s="2">
        <v>3.0612200020612201</v>
      </c>
      <c r="E166" s="2">
        <v>3.0612200020612201</v>
      </c>
      <c r="F166" s="2">
        <v>3.0612200020612201</v>
      </c>
      <c r="G166" s="2">
        <v>3.0612200020612201</v>
      </c>
      <c r="H166" s="2">
        <v>3.0612200020612201</v>
      </c>
      <c r="I166" s="2">
        <v>3.0612200020612201</v>
      </c>
      <c r="J166" s="2">
        <v>3.0612200020612201</v>
      </c>
      <c r="K166" s="2">
        <v>3.0612200020612201</v>
      </c>
      <c r="L166" s="2">
        <v>3.0612200020612201</v>
      </c>
      <c r="M166" s="2">
        <v>3.0522604298093099</v>
      </c>
      <c r="N166" s="2">
        <v>2.81955586834381</v>
      </c>
      <c r="O166" s="2">
        <v>2.4433296548619801</v>
      </c>
      <c r="P166" s="2">
        <v>2.4070666659166702</v>
      </c>
      <c r="Q166" s="2">
        <v>2.3937833331666698</v>
      </c>
      <c r="R166" s="2">
        <v>2.5415749991666701</v>
      </c>
      <c r="S166" s="2">
        <v>2.4612833324166701</v>
      </c>
      <c r="T166" s="2">
        <v>2.3160416657499998</v>
      </c>
      <c r="U166" s="2">
        <v>2.1884416659166699</v>
      </c>
      <c r="V166" s="2">
        <v>2.1768833324166699</v>
      </c>
      <c r="W166" s="2">
        <v>2.3041249991666701</v>
      </c>
      <c r="X166" s="2">
        <v>2.3353916658333298</v>
      </c>
      <c r="Y166" s="2">
        <v>2.3212499991666702</v>
      </c>
      <c r="Z166" s="2">
        <v>2.3436416661666701</v>
      </c>
      <c r="AA166" s="2">
        <v>2.4830416666666699</v>
      </c>
      <c r="AB166" s="2">
        <v>2.5814416666666702</v>
      </c>
      <c r="AC166" s="2">
        <v>2.5196383333333299</v>
      </c>
      <c r="AD166" s="2">
        <v>2.6187833333333299</v>
      </c>
      <c r="AE166" s="2">
        <v>2.7088416666666699</v>
      </c>
      <c r="AF166" s="2">
        <v>2.7048749999999999</v>
      </c>
      <c r="AG166" s="2">
        <v>2.7500666666666702</v>
      </c>
      <c r="AH166" s="2">
        <v>2.5473833333333298</v>
      </c>
      <c r="AI166" s="2">
        <v>2.5740949999999998</v>
      </c>
      <c r="AJ166" s="2">
        <v>2.6242566666666698</v>
      </c>
      <c r="AK166" s="2">
        <v>2.5044041666666699</v>
      </c>
      <c r="AL166" s="2">
        <v>2.5159425</v>
      </c>
      <c r="AM166" s="2">
        <v>2.8131916666666701</v>
      </c>
      <c r="AN166" s="2">
        <v>3.9243749999999999</v>
      </c>
      <c r="AO166" s="2">
        <v>3.8</v>
      </c>
      <c r="AP166" s="2">
        <v>3.8</v>
      </c>
      <c r="AQ166" s="2">
        <v>3.8</v>
      </c>
      <c r="AR166" s="2">
        <v>3.8</v>
      </c>
      <c r="AS166" s="2">
        <v>3.8</v>
      </c>
      <c r="AT166" s="2">
        <v>3.8</v>
      </c>
      <c r="AU166" s="2">
        <v>3.7870916666666701</v>
      </c>
      <c r="AV166" s="2">
        <v>3.6681769583333299</v>
      </c>
      <c r="AW166" s="2">
        <v>3.43756938226247</v>
      </c>
      <c r="AX166" s="2">
        <v>3.3358333333333299</v>
      </c>
      <c r="AY166" s="2">
        <v>3.5245029107064401</v>
      </c>
      <c r="AZ166" s="2">
        <v>3.22108691472175</v>
      </c>
      <c r="BA166" s="2">
        <v>3.06000301052058</v>
      </c>
      <c r="BB166" s="2">
        <v>3.08880086662188</v>
      </c>
      <c r="BD166" s="2"/>
      <c r="BE166" s="2"/>
      <c r="BI166" t="s">
        <v>477</v>
      </c>
      <c r="BJ166">
        <v>85.158850000000001</v>
      </c>
    </row>
    <row r="167" spans="1:62">
      <c r="A167" s="2" t="s">
        <v>47</v>
      </c>
      <c r="BD167" s="2"/>
      <c r="BE167" s="2"/>
      <c r="BI167" t="s">
        <v>479</v>
      </c>
      <c r="BJ167">
        <v>12.0583166666667</v>
      </c>
    </row>
    <row r="168" spans="1:62">
      <c r="A168" s="2" t="s">
        <v>420</v>
      </c>
      <c r="D168" s="2">
        <v>0.71326549427167596</v>
      </c>
      <c r="E168" s="2">
        <v>0.71528718525026103</v>
      </c>
      <c r="F168" s="2">
        <v>0.71725864624589497</v>
      </c>
      <c r="G168" s="2">
        <v>0.71633440114267999</v>
      </c>
      <c r="H168" s="2">
        <v>0.71698343163387301</v>
      </c>
      <c r="I168" s="2">
        <v>0.71704961913768805</v>
      </c>
      <c r="J168" s="2">
        <v>0.71699815611019702</v>
      </c>
      <c r="K168" s="2">
        <v>0.71805712542767897</v>
      </c>
      <c r="L168" s="2">
        <v>0.71641352003693604</v>
      </c>
      <c r="M168" s="2">
        <v>0.713047571920987</v>
      </c>
      <c r="N168" s="2">
        <v>0.772828411038462</v>
      </c>
      <c r="O168" s="2">
        <v>0.69411413758375096</v>
      </c>
      <c r="P168" s="2">
        <v>0.67947700357025098</v>
      </c>
      <c r="Q168" s="2">
        <v>0.73950775529633594</v>
      </c>
      <c r="R168" s="2">
        <v>0.86956521814744803</v>
      </c>
      <c r="S168" s="2">
        <v>0.86956521814744803</v>
      </c>
      <c r="T168" s="2">
        <v>0.86956521814744803</v>
      </c>
      <c r="U168" s="2">
        <v>0.84202260193494305</v>
      </c>
      <c r="V168" s="2">
        <v>0.77883373727604199</v>
      </c>
      <c r="W168" s="2">
        <v>0.87757894275815296</v>
      </c>
      <c r="X168" s="2">
        <v>1.0858158330833301</v>
      </c>
      <c r="Y168" s="2">
        <v>1.1140999997500001</v>
      </c>
      <c r="Z168" s="2">
        <v>1.47527749975</v>
      </c>
      <c r="AA168" s="2">
        <v>2.2286749994166701</v>
      </c>
      <c r="AB168" s="2">
        <v>2.2850316664166699</v>
      </c>
      <c r="AC168" s="2">
        <v>2.03603333333333</v>
      </c>
      <c r="AD168" s="2">
        <v>2.2734675000000002</v>
      </c>
      <c r="AE168" s="2">
        <v>2.6226775</v>
      </c>
      <c r="AF168" s="2">
        <v>2.58732083333333</v>
      </c>
      <c r="AG168" s="2">
        <v>2.7613150000000002</v>
      </c>
      <c r="AH168" s="2">
        <v>2.8520141666666698</v>
      </c>
      <c r="AI168" s="2">
        <v>3.2677415833333301</v>
      </c>
      <c r="AJ168" s="2">
        <v>3.5507983333333302</v>
      </c>
      <c r="AK168" s="2">
        <v>3.6270850000000001</v>
      </c>
      <c r="AL168" s="2">
        <v>4.2993491666666701</v>
      </c>
      <c r="AM168" s="2">
        <v>4.6079616666666698</v>
      </c>
      <c r="AN168" s="2">
        <v>5.52828416666667</v>
      </c>
      <c r="AO168" s="2">
        <v>6.1094841666666699</v>
      </c>
      <c r="AP168" s="2">
        <v>6.9398283333333302</v>
      </c>
      <c r="AQ168" s="2">
        <v>8.6091808333333297</v>
      </c>
      <c r="AR168" s="2">
        <v>10.540746666666699</v>
      </c>
      <c r="AS168" s="2">
        <v>7.5647491666666697</v>
      </c>
      <c r="AT168" s="2">
        <v>6.4596925000000001</v>
      </c>
      <c r="AU168" s="2">
        <v>6.3593283333333304</v>
      </c>
      <c r="AV168" s="2">
        <v>6.7715491666666701</v>
      </c>
      <c r="AW168" s="2">
        <v>7.0453650000000003</v>
      </c>
      <c r="AX168" s="2">
        <v>8.26122333333333</v>
      </c>
      <c r="AY168" s="2">
        <v>8.4736741582488797</v>
      </c>
      <c r="AZ168" s="2">
        <v>7.3212219611528804</v>
      </c>
      <c r="BA168" s="2">
        <v>7.2611321323273499</v>
      </c>
      <c r="BB168" s="2">
        <v>8.2099686265933105</v>
      </c>
      <c r="BD168" s="2"/>
      <c r="BE168" s="2"/>
      <c r="BI168" t="s">
        <v>481</v>
      </c>
      <c r="BJ168">
        <v>4332.4990985828799</v>
      </c>
    </row>
    <row r="169" spans="1:62">
      <c r="A169" s="2" t="s">
        <v>425</v>
      </c>
      <c r="B169" s="2">
        <v>89.765000088765007</v>
      </c>
      <c r="C169" s="2">
        <v>89.765000088765007</v>
      </c>
      <c r="D169" s="2">
        <v>89.765000088765007</v>
      </c>
      <c r="E169" s="2">
        <v>89.765000088765007</v>
      </c>
      <c r="F169" s="2">
        <v>89.765000088765007</v>
      </c>
      <c r="G169" s="2">
        <v>89.765000088765007</v>
      </c>
      <c r="H169" s="2">
        <v>89.765000088765007</v>
      </c>
      <c r="I169" s="2">
        <v>89.765000088765007</v>
      </c>
      <c r="J169" s="2">
        <v>89.765000088765007</v>
      </c>
      <c r="K169" s="2">
        <v>94.440000093440005</v>
      </c>
      <c r="L169" s="2">
        <v>100.985000099985</v>
      </c>
      <c r="M169" s="2">
        <v>100.689451223571</v>
      </c>
      <c r="N169" s="2">
        <v>91.645968951929206</v>
      </c>
      <c r="O169" s="2">
        <v>81.0502219755422</v>
      </c>
      <c r="P169" s="2">
        <v>87.528548830185898</v>
      </c>
      <c r="Q169" s="2">
        <v>77.931588724653196</v>
      </c>
      <c r="R169" s="2">
        <v>86.890670674160404</v>
      </c>
      <c r="S169" s="2">
        <v>89.337637916450106</v>
      </c>
      <c r="T169" s="2">
        <v>82.056281563365701</v>
      </c>
      <c r="U169" s="2">
        <v>77.352952935139498</v>
      </c>
      <c r="V169" s="2">
        <v>76.828559514107795</v>
      </c>
      <c r="W169" s="2">
        <v>98.810961781363503</v>
      </c>
      <c r="X169" s="2">
        <v>119.492607763333</v>
      </c>
      <c r="Y169" s="2">
        <v>138.56880080833301</v>
      </c>
      <c r="Z169" s="2">
        <v>158.89256837242399</v>
      </c>
      <c r="AA169" s="2">
        <v>163.367563900455</v>
      </c>
      <c r="AB169" s="2">
        <v>125.928813465</v>
      </c>
      <c r="AC169" s="2">
        <v>109.285496775</v>
      </c>
      <c r="AD169" s="2">
        <v>108.307921995</v>
      </c>
      <c r="AE169" s="2">
        <v>116.002459755</v>
      </c>
      <c r="AF169" s="2">
        <v>99.004900995</v>
      </c>
      <c r="AG169" s="2">
        <v>102.58383680999999</v>
      </c>
      <c r="AH169" s="2">
        <v>96.251100718499998</v>
      </c>
      <c r="AI169" s="2">
        <v>102.96771521399999</v>
      </c>
      <c r="AJ169" s="2">
        <v>100.946171781</v>
      </c>
      <c r="AK169" s="2">
        <v>90.754136518500005</v>
      </c>
      <c r="AL169" s="2">
        <v>93.009406990499997</v>
      </c>
      <c r="AM169" s="2">
        <v>106.12156054499999</v>
      </c>
      <c r="AN169" s="2">
        <v>107.2638139482</v>
      </c>
      <c r="AO169" s="2">
        <v>112.00798849156099</v>
      </c>
      <c r="AP169" s="2">
        <v>129.522726623083</v>
      </c>
      <c r="AQ169" s="2">
        <v>133.354368067</v>
      </c>
      <c r="AR169" s="2">
        <v>126.796096721167</v>
      </c>
      <c r="AS169" s="2">
        <v>105.73196336641701</v>
      </c>
      <c r="AT169" s="2">
        <v>96.105574570499996</v>
      </c>
      <c r="AU169" s="2">
        <v>95.957006604</v>
      </c>
      <c r="AV169" s="2">
        <v>95.124170781083293</v>
      </c>
      <c r="AW169" s="2">
        <v>87.188214958749995</v>
      </c>
      <c r="AX169" s="2">
        <v>81.464171640000004</v>
      </c>
      <c r="AY169" s="2">
        <v>85.900131856929093</v>
      </c>
      <c r="AZ169" s="2">
        <v>90.100829593059103</v>
      </c>
      <c r="BA169" s="2">
        <v>85.841915749999998</v>
      </c>
      <c r="BD169" s="2"/>
      <c r="BE169" s="2"/>
      <c r="BI169" t="s">
        <v>44</v>
      </c>
      <c r="BJ169">
        <v>1.2513000000000001</v>
      </c>
    </row>
    <row r="170" spans="1:62">
      <c r="A170" s="2" t="s">
        <v>431</v>
      </c>
      <c r="B170" s="2">
        <v>245.19510139835899</v>
      </c>
      <c r="C170" s="2">
        <v>245.26010162116</v>
      </c>
      <c r="D170" s="2">
        <v>245.013850686544</v>
      </c>
      <c r="E170" s="2">
        <v>245.01635069607499</v>
      </c>
      <c r="F170" s="2">
        <v>245.027184079042</v>
      </c>
      <c r="G170" s="2">
        <v>245.06093420770799</v>
      </c>
      <c r="H170" s="2">
        <v>245.67843655764401</v>
      </c>
      <c r="I170" s="2">
        <v>246.00093779128099</v>
      </c>
      <c r="J170" s="2">
        <v>247.56469375695099</v>
      </c>
      <c r="K170" s="2">
        <v>259.960574351236</v>
      </c>
      <c r="L170" s="2">
        <v>276.403137026845</v>
      </c>
      <c r="M170" s="2">
        <v>275.35645668533198</v>
      </c>
      <c r="N170" s="2">
        <v>252.02762746264901</v>
      </c>
      <c r="O170" s="2">
        <v>222.88918305322699</v>
      </c>
      <c r="P170" s="2">
        <v>240.70466763782301</v>
      </c>
      <c r="Q170" s="2">
        <v>214.31290034121901</v>
      </c>
      <c r="R170" s="2">
        <v>238.95049426705901</v>
      </c>
      <c r="S170" s="2">
        <v>245.67968656657601</v>
      </c>
      <c r="T170" s="2">
        <v>225.65586023395699</v>
      </c>
      <c r="U170" s="2">
        <v>212.721644262377</v>
      </c>
      <c r="V170" s="2">
        <v>211.27955541470499</v>
      </c>
      <c r="W170" s="2">
        <v>271.73145255032699</v>
      </c>
      <c r="X170" s="2">
        <v>328.60625269898998</v>
      </c>
      <c r="Y170" s="2">
        <v>381.06603602462798</v>
      </c>
      <c r="Z170" s="2">
        <v>436.95666578800802</v>
      </c>
      <c r="AA170" s="2">
        <v>449.26296271160697</v>
      </c>
      <c r="AB170" s="2">
        <v>346.305903554493</v>
      </c>
      <c r="AC170" s="2">
        <v>300.53656240147802</v>
      </c>
      <c r="AD170" s="2">
        <v>297.84821881937802</v>
      </c>
      <c r="AE170" s="2">
        <v>319.008299487903</v>
      </c>
      <c r="AF170" s="2">
        <v>272.264787954393</v>
      </c>
      <c r="AG170" s="2">
        <v>282.10690880881998</v>
      </c>
      <c r="AH170" s="2">
        <v>264.69180075057898</v>
      </c>
      <c r="AI170" s="2">
        <v>283.16257950001801</v>
      </c>
      <c r="AJ170" s="2">
        <v>555.20469565569704</v>
      </c>
      <c r="AK170" s="2">
        <v>499.14842590131002</v>
      </c>
      <c r="AL170" s="2">
        <v>511.55243027251601</v>
      </c>
      <c r="AM170" s="2">
        <v>583.66937235339606</v>
      </c>
      <c r="AN170" s="2">
        <v>589.951774567332</v>
      </c>
      <c r="AO170" s="2">
        <v>615.69913197380595</v>
      </c>
      <c r="AP170" s="2">
        <v>711.97627443083297</v>
      </c>
      <c r="AQ170" s="2">
        <v>733.03850707000004</v>
      </c>
      <c r="AR170" s="2">
        <v>696.98820361166702</v>
      </c>
      <c r="AS170" s="2">
        <v>581.20031386416701</v>
      </c>
      <c r="AT170" s="2">
        <v>528.28480930499995</v>
      </c>
      <c r="AU170" s="2">
        <v>527.46814284000004</v>
      </c>
      <c r="AV170" s="2">
        <v>522.89010961083295</v>
      </c>
      <c r="AW170" s="2">
        <v>479.26678258750002</v>
      </c>
      <c r="AX170" s="2">
        <v>447.80525556077299</v>
      </c>
      <c r="AY170" s="2">
        <v>472.18629075489298</v>
      </c>
      <c r="AZ170" s="2">
        <v>495.277021572396</v>
      </c>
      <c r="BA170" s="2">
        <v>471.86611409170001</v>
      </c>
      <c r="BB170" s="2">
        <v>510.52713590196998</v>
      </c>
      <c r="BD170" s="2"/>
      <c r="BE170" s="2"/>
      <c r="BI170" t="s">
        <v>484</v>
      </c>
      <c r="BJ170" t="s">
        <v>597</v>
      </c>
    </row>
    <row r="171" spans="1:62">
      <c r="A171" s="2" t="s">
        <v>433</v>
      </c>
      <c r="B171" s="2">
        <v>0.71428599971428597</v>
      </c>
      <c r="C171" s="2">
        <v>0.71428599971428597</v>
      </c>
      <c r="D171" s="2">
        <v>0.71428599971428597</v>
      </c>
      <c r="E171" s="2">
        <v>0.71428599971428597</v>
      </c>
      <c r="F171" s="2">
        <v>0.71428599971428597</v>
      </c>
      <c r="G171" s="2">
        <v>0.71428599971428597</v>
      </c>
      <c r="H171" s="2">
        <v>0.71428599971428597</v>
      </c>
      <c r="I171" s="2">
        <v>0.71428599971428597</v>
      </c>
      <c r="J171" s="2">
        <v>0.71428599971428597</v>
      </c>
      <c r="K171" s="2">
        <v>0.71428599971428597</v>
      </c>
      <c r="L171" s="2">
        <v>0.71428599971428597</v>
      </c>
      <c r="M171" s="2">
        <v>0.71285583298809596</v>
      </c>
      <c r="N171" s="2">
        <v>0.65789499900000004</v>
      </c>
      <c r="O171" s="2">
        <v>0.65789499900000004</v>
      </c>
      <c r="P171" s="2">
        <v>0.63028204624823903</v>
      </c>
      <c r="Q171" s="2">
        <v>0.61550155335078705</v>
      </c>
      <c r="R171" s="2">
        <v>0.62660100366536897</v>
      </c>
      <c r="S171" s="2">
        <v>0.64470106214118506</v>
      </c>
      <c r="T171" s="2">
        <v>0.63527199426580105</v>
      </c>
      <c r="U171" s="2">
        <v>0.60400737401714399</v>
      </c>
      <c r="V171" s="2">
        <v>0.54678089191608303</v>
      </c>
      <c r="W171" s="2">
        <v>0.61770817502880504</v>
      </c>
      <c r="X171" s="2">
        <v>0.67346126152852404</v>
      </c>
      <c r="Y171" s="2">
        <v>0.72440985115157297</v>
      </c>
      <c r="Z171" s="2">
        <v>0.76652744911239201</v>
      </c>
      <c r="AA171" s="2">
        <v>0.89377408333333297</v>
      </c>
      <c r="AB171" s="2">
        <v>1.7545230040748101</v>
      </c>
      <c r="AC171" s="2">
        <v>4.0160373443362998</v>
      </c>
      <c r="AD171" s="2">
        <v>4.5369666666666699</v>
      </c>
      <c r="AE171" s="2">
        <v>7.3647349999999996</v>
      </c>
      <c r="AF171" s="2">
        <v>8.0382850000000001</v>
      </c>
      <c r="AG171" s="2">
        <v>9.9094916666666695</v>
      </c>
      <c r="AH171" s="2">
        <v>17.298425000000002</v>
      </c>
      <c r="AI171" s="2">
        <v>22.0654</v>
      </c>
      <c r="AJ171" s="2">
        <v>21.995999999999999</v>
      </c>
      <c r="AK171" s="2">
        <v>21.895258333333299</v>
      </c>
      <c r="AL171" s="2">
        <v>21.884425</v>
      </c>
      <c r="AM171" s="2">
        <v>21.886050000000001</v>
      </c>
      <c r="AN171" s="2">
        <v>21.885999999999999</v>
      </c>
      <c r="AO171" s="2">
        <v>92.338099999999997</v>
      </c>
      <c r="AP171" s="2">
        <v>101.69733333333301</v>
      </c>
      <c r="AQ171" s="2">
        <v>111.23125</v>
      </c>
      <c r="AR171" s="2">
        <v>120.57815833333299</v>
      </c>
      <c r="AS171" s="2">
        <v>129.22235000000001</v>
      </c>
      <c r="AT171" s="2">
        <v>132.888025</v>
      </c>
      <c r="AU171" s="2">
        <v>131.274333333333</v>
      </c>
      <c r="AV171" s="2">
        <v>128.65166666666701</v>
      </c>
      <c r="AW171" s="2">
        <v>125.808108333333</v>
      </c>
      <c r="AX171" s="2">
        <v>118.546016666667</v>
      </c>
      <c r="AY171" s="2">
        <v>148.90174166666699</v>
      </c>
      <c r="AZ171" s="2">
        <v>150.298025</v>
      </c>
      <c r="BA171" s="2">
        <v>154.74029999999999</v>
      </c>
      <c r="BB171" s="2">
        <v>156.80968562314899</v>
      </c>
      <c r="BD171" s="2"/>
      <c r="BE171" s="2"/>
      <c r="BI171" t="s">
        <v>486</v>
      </c>
      <c r="BJ171" t="s">
        <v>597</v>
      </c>
    </row>
    <row r="172" spans="1:62">
      <c r="A172" s="2" t="s">
        <v>429</v>
      </c>
      <c r="B172" s="2">
        <v>2.0606441896551702E-9</v>
      </c>
      <c r="C172" s="2">
        <v>2.0606441896551702E-9</v>
      </c>
      <c r="D172" s="2">
        <v>2.0606441896551702E-9</v>
      </c>
      <c r="E172" s="2">
        <v>2.0606441896551702E-9</v>
      </c>
      <c r="F172" s="2">
        <v>2.0606441896551702E-9</v>
      </c>
      <c r="G172" s="2">
        <v>2.0606441896551702E-9</v>
      </c>
      <c r="H172" s="2">
        <v>2.0606441896551702E-9</v>
      </c>
      <c r="I172" s="2">
        <v>2.0606441896551702E-9</v>
      </c>
      <c r="J172" s="2">
        <v>2.0606441896551702E-9</v>
      </c>
      <c r="K172" s="2">
        <v>2.0606441896551702E-9</v>
      </c>
      <c r="L172" s="2">
        <v>2.0606441896551702E-9</v>
      </c>
      <c r="M172" s="2">
        <v>2.0606441896551702E-9</v>
      </c>
      <c r="N172" s="2">
        <v>2.0606441896551702E-9</v>
      </c>
      <c r="O172" s="2">
        <v>2.0606197499999899E-9</v>
      </c>
      <c r="P172" s="2">
        <v>2.0606441896551702E-9</v>
      </c>
      <c r="Q172" s="2">
        <v>2.0606441896551702E-9</v>
      </c>
      <c r="R172" s="2">
        <v>2.0606441896551702E-9</v>
      </c>
      <c r="S172" s="2">
        <v>2.0606441896551702E-9</v>
      </c>
      <c r="T172" s="2">
        <v>2.0606441896551702E-9</v>
      </c>
      <c r="U172" s="2">
        <v>2.7882567155172501E-9</v>
      </c>
      <c r="V172" s="2">
        <v>2.9474224137930999E-9</v>
      </c>
      <c r="W172" s="2">
        <v>2.9474224137930999E-9</v>
      </c>
      <c r="X172" s="2">
        <v>2.9474224137930999E-9</v>
      </c>
      <c r="Y172" s="2">
        <v>2.9476668103448302E-9</v>
      </c>
      <c r="Z172" s="2">
        <v>2.9476668103448302E-9</v>
      </c>
      <c r="AA172" s="2">
        <v>7.7730323275862004E-9</v>
      </c>
      <c r="AB172" s="2">
        <v>1.9502844827586202E-8</v>
      </c>
      <c r="AC172" s="2">
        <v>2.05293103448276E-8</v>
      </c>
      <c r="AD172" s="2">
        <v>5.3946239999999998E-5</v>
      </c>
      <c r="AE172" s="2">
        <v>3.1308999999999998E-3</v>
      </c>
      <c r="AF172" s="2">
        <v>0.14092241666666699</v>
      </c>
      <c r="AG172" s="2">
        <v>4.27082828333333</v>
      </c>
      <c r="AH172" s="2">
        <v>5</v>
      </c>
      <c r="AI172" s="2">
        <v>5.6204083333333301</v>
      </c>
      <c r="AJ172" s="2">
        <v>6.7228750000000002</v>
      </c>
      <c r="AK172" s="2">
        <v>7.5455916666666702</v>
      </c>
      <c r="AL172" s="2">
        <v>8.4354999999999993</v>
      </c>
      <c r="AM172" s="2">
        <v>9.4480833333333294</v>
      </c>
      <c r="AN172" s="2">
        <v>10.5819166666667</v>
      </c>
      <c r="AO172" s="2">
        <v>11.80925</v>
      </c>
      <c r="AP172" s="2">
        <v>12.6843916666667</v>
      </c>
      <c r="AQ172" s="2">
        <v>13.3719416666667</v>
      </c>
      <c r="AR172" s="2">
        <v>14.251325250000001</v>
      </c>
      <c r="AS172" s="2">
        <v>15.1046433333333</v>
      </c>
      <c r="AT172" s="2">
        <v>15.937247316462701</v>
      </c>
      <c r="AU172" s="2">
        <v>16.733329534050199</v>
      </c>
      <c r="AV172" s="2">
        <v>17.569998431899599</v>
      </c>
      <c r="AW172" s="2">
        <v>18.448506159754199</v>
      </c>
      <c r="AX172" s="2">
        <v>19.371896406501101</v>
      </c>
      <c r="AY172" s="2">
        <v>20.339481870199702</v>
      </c>
      <c r="AZ172" s="2">
        <v>21.356448683435801</v>
      </c>
      <c r="BA172" s="2">
        <v>22.424270616359401</v>
      </c>
      <c r="BB172" s="2">
        <v>23.546663531083901</v>
      </c>
      <c r="BD172" s="2"/>
      <c r="BE172" s="2"/>
      <c r="BI172" t="s">
        <v>488</v>
      </c>
      <c r="BJ172" t="s">
        <v>597</v>
      </c>
    </row>
    <row r="173" spans="1:62">
      <c r="A173" s="2" t="s">
        <v>49</v>
      </c>
      <c r="B173" s="2">
        <v>3.8000000028000001</v>
      </c>
      <c r="C173" s="2">
        <v>3.6500000026500001</v>
      </c>
      <c r="D173" s="2">
        <v>3.6200000026199999</v>
      </c>
      <c r="E173" s="2">
        <v>3.6200000026199999</v>
      </c>
      <c r="F173" s="2">
        <v>3.6200000026199999</v>
      </c>
      <c r="G173" s="2">
        <v>3.6200000026199999</v>
      </c>
      <c r="H173" s="2">
        <v>3.6200000026199999</v>
      </c>
      <c r="I173" s="2">
        <v>3.6200000026199999</v>
      </c>
      <c r="J173" s="2">
        <v>3.6200000026199999</v>
      </c>
      <c r="K173" s="2">
        <v>3.6200000026199999</v>
      </c>
      <c r="L173" s="2">
        <v>3.6200000026199999</v>
      </c>
      <c r="M173" s="2">
        <v>3.5170805388896298</v>
      </c>
      <c r="N173" s="2">
        <v>3.2094999990000002</v>
      </c>
      <c r="O173" s="2">
        <v>2.7955499990833301</v>
      </c>
      <c r="P173" s="2">
        <v>2.6883833323333302</v>
      </c>
      <c r="Q173" s="2">
        <v>2.52899166575</v>
      </c>
      <c r="R173" s="2">
        <v>2.6439416656666701</v>
      </c>
      <c r="S173" s="2">
        <v>2.4542499990833302</v>
      </c>
      <c r="T173" s="2">
        <v>2.1635833325833298</v>
      </c>
      <c r="U173" s="2">
        <v>2.0059916657499999</v>
      </c>
      <c r="V173" s="2">
        <v>1.98811666591667</v>
      </c>
      <c r="W173" s="2">
        <v>2.4951999990833298</v>
      </c>
      <c r="X173" s="2">
        <v>2.6702083324166699</v>
      </c>
      <c r="Y173" s="2">
        <v>2.8541249990000002</v>
      </c>
      <c r="Z173" s="2">
        <v>3.20868333291667</v>
      </c>
      <c r="AA173" s="2">
        <v>3.3214000000000001</v>
      </c>
      <c r="AB173" s="2">
        <v>2.4500249999166699</v>
      </c>
      <c r="AC173" s="2">
        <v>2.0257000000000001</v>
      </c>
      <c r="AD173" s="2">
        <v>1.97658333333333</v>
      </c>
      <c r="AE173" s="2">
        <v>2.1207375000000002</v>
      </c>
      <c r="AF173" s="2">
        <v>1.82094166666667</v>
      </c>
      <c r="AG173" s="2">
        <v>1.8696666666666699</v>
      </c>
      <c r="AH173" s="2">
        <v>1.7584663333333299</v>
      </c>
      <c r="AI173" s="2">
        <v>1.85730516666667</v>
      </c>
      <c r="AJ173" s="2">
        <v>1.81999508333333</v>
      </c>
      <c r="AK173" s="2">
        <v>1.60567525</v>
      </c>
      <c r="AL173" s="2">
        <v>1.6858967499999999</v>
      </c>
      <c r="AM173" s="2">
        <v>1.95126991666667</v>
      </c>
      <c r="AN173" s="2">
        <v>1.983733</v>
      </c>
      <c r="BD173" s="2"/>
      <c r="BE173" s="2"/>
      <c r="BI173" t="s">
        <v>490</v>
      </c>
      <c r="BJ173">
        <v>7.3021351000420598</v>
      </c>
    </row>
    <row r="174" spans="1:62">
      <c r="A174" s="2" t="s">
        <v>121</v>
      </c>
      <c r="BD174" s="2"/>
      <c r="BE174" s="2"/>
      <c r="BI174" t="s">
        <v>492</v>
      </c>
      <c r="BJ174" t="s">
        <v>597</v>
      </c>
    </row>
    <row r="175" spans="1:62">
      <c r="A175" s="2" t="s">
        <v>50</v>
      </c>
      <c r="B175" s="2">
        <v>7.1428600061428602</v>
      </c>
      <c r="C175" s="2">
        <v>7.1428600061428602</v>
      </c>
      <c r="D175" s="2">
        <v>7.1428600061428602</v>
      </c>
      <c r="E175" s="2">
        <v>7.1428600061428602</v>
      </c>
      <c r="F175" s="2">
        <v>7.1428600061428602</v>
      </c>
      <c r="G175" s="2">
        <v>7.1428600061428602</v>
      </c>
      <c r="H175" s="2">
        <v>7.1428600061428602</v>
      </c>
      <c r="I175" s="2">
        <v>7.1428600061428602</v>
      </c>
      <c r="J175" s="2">
        <v>7.1428600061428602</v>
      </c>
      <c r="K175" s="2">
        <v>7.1428600061428602</v>
      </c>
      <c r="L175" s="2">
        <v>7.1428600061428602</v>
      </c>
      <c r="M175" s="2">
        <v>7.0559054708010303</v>
      </c>
      <c r="N175" s="2">
        <v>6.5882491722678704</v>
      </c>
      <c r="O175" s="2">
        <v>5.7658333323333304</v>
      </c>
      <c r="P175" s="2">
        <v>5.5397083323333298</v>
      </c>
      <c r="Q175" s="2">
        <v>5.2269416656666703</v>
      </c>
      <c r="R175" s="2">
        <v>5.4565166656666699</v>
      </c>
      <c r="S175" s="2">
        <v>5.323499999</v>
      </c>
      <c r="T175" s="2">
        <v>5.2422499990000002</v>
      </c>
      <c r="U175" s="2">
        <v>5.0640666656666697</v>
      </c>
      <c r="V175" s="2">
        <v>4.9392249990000003</v>
      </c>
      <c r="W175" s="2">
        <v>5.7395083323333296</v>
      </c>
      <c r="X175" s="2">
        <v>6.4540333323333297</v>
      </c>
      <c r="Y175" s="2">
        <v>7.2963666656666701</v>
      </c>
      <c r="Z175" s="2">
        <v>8.1614583325833294</v>
      </c>
      <c r="AA175" s="2">
        <v>8.5972333330833308</v>
      </c>
      <c r="AB175" s="2">
        <v>7.3947416666666701</v>
      </c>
      <c r="AC175" s="2">
        <v>6.7374499999999999</v>
      </c>
      <c r="AD175" s="2">
        <v>6.5169833333333296</v>
      </c>
      <c r="AE175" s="2">
        <v>6.9044999999999996</v>
      </c>
      <c r="AF175" s="2">
        <v>6.2597416666666703</v>
      </c>
      <c r="AG175" s="2">
        <v>6.4829425000000001</v>
      </c>
      <c r="AH175" s="2">
        <v>6.2145008333333296</v>
      </c>
      <c r="AI175" s="2">
        <v>7.0941291666666704</v>
      </c>
      <c r="AJ175" s="2">
        <v>7.0575841666666701</v>
      </c>
      <c r="AK175" s="2">
        <v>6.3351566666666699</v>
      </c>
      <c r="AL175" s="2">
        <v>6.4498083333333298</v>
      </c>
      <c r="AM175" s="2">
        <v>7.0734008333333298</v>
      </c>
      <c r="AN175" s="2">
        <v>7.5450974999999998</v>
      </c>
      <c r="AO175" s="2">
        <v>7.7991716666666697</v>
      </c>
      <c r="AP175" s="2">
        <v>8.8018416666666699</v>
      </c>
      <c r="AQ175" s="2">
        <v>8.9916541666666703</v>
      </c>
      <c r="AR175" s="2">
        <v>7.9837788333333304</v>
      </c>
      <c r="AS175" s="2">
        <v>7.0802166666666704</v>
      </c>
      <c r="AT175" s="2">
        <v>6.7408333333333301</v>
      </c>
      <c r="AU175" s="2">
        <v>6.4424999999999999</v>
      </c>
      <c r="AV175" s="2">
        <v>6.4133333333333304</v>
      </c>
      <c r="AW175" s="2">
        <v>5.8616666666666699</v>
      </c>
      <c r="AX175" s="2">
        <v>5.64</v>
      </c>
      <c r="AY175" s="2">
        <v>6.2883333333333304</v>
      </c>
      <c r="AZ175" s="2">
        <v>6.04416666666667</v>
      </c>
      <c r="BA175" s="2">
        <v>5.60460730676329</v>
      </c>
      <c r="BB175" s="2">
        <v>5.8174999999999999</v>
      </c>
      <c r="BD175" s="2"/>
      <c r="BE175" s="2"/>
      <c r="BI175" t="s">
        <v>494</v>
      </c>
      <c r="BJ175">
        <v>9.6550560691352594</v>
      </c>
    </row>
    <row r="176" spans="1:62">
      <c r="A176" s="2" t="s">
        <v>422</v>
      </c>
      <c r="B176" s="2">
        <v>7.5000000064999996</v>
      </c>
      <c r="C176" s="2">
        <v>7.6190000066190002</v>
      </c>
      <c r="D176" s="2">
        <v>7.6190000066190002</v>
      </c>
      <c r="E176" s="2">
        <v>7.6190000066190002</v>
      </c>
      <c r="F176" s="2">
        <v>7.6190000066190002</v>
      </c>
      <c r="G176" s="2">
        <v>7.6190000066190002</v>
      </c>
      <c r="H176" s="2">
        <v>7.6172500066172502</v>
      </c>
      <c r="I176" s="2">
        <v>8.0341666738674995</v>
      </c>
      <c r="J176" s="2">
        <v>10.125000010125</v>
      </c>
      <c r="K176" s="2">
        <v>10.125000010125</v>
      </c>
      <c r="L176" s="2">
        <v>10.125000010125</v>
      </c>
      <c r="M176" s="2">
        <v>10.125004030341699</v>
      </c>
      <c r="N176" s="2">
        <v>10.125</v>
      </c>
      <c r="O176" s="2">
        <v>10.4715089885092</v>
      </c>
      <c r="P176" s="2">
        <v>10.559999999</v>
      </c>
      <c r="Q176" s="2">
        <v>11.0028333325</v>
      </c>
      <c r="R176" s="2">
        <v>12.5</v>
      </c>
      <c r="S176" s="2">
        <v>12.5</v>
      </c>
      <c r="T176" s="2">
        <v>12.1105</v>
      </c>
      <c r="U176" s="2">
        <v>12</v>
      </c>
      <c r="V176" s="2">
        <v>12</v>
      </c>
      <c r="W176" s="2">
        <v>12.336333333000001</v>
      </c>
      <c r="X176" s="2">
        <v>13.243833332416701</v>
      </c>
      <c r="Y176" s="2">
        <v>14.545249999416701</v>
      </c>
      <c r="Z176" s="2">
        <v>16.459416666333301</v>
      </c>
      <c r="AA176" s="2">
        <v>18.2464166665</v>
      </c>
      <c r="AB176" s="2">
        <v>21.229833333166699</v>
      </c>
      <c r="AC176" s="2">
        <v>21.8191666666667</v>
      </c>
      <c r="AD176" s="2">
        <v>23.289249999999999</v>
      </c>
      <c r="AE176" s="2">
        <v>27.188833333333299</v>
      </c>
      <c r="AF176" s="2">
        <v>29.3691666666667</v>
      </c>
      <c r="AG176" s="2">
        <v>37.255000000000003</v>
      </c>
      <c r="AH176" s="2">
        <v>42.717500000000001</v>
      </c>
      <c r="AI176" s="2">
        <v>48.607165000000002</v>
      </c>
      <c r="AJ176" s="2">
        <v>49.397518333333302</v>
      </c>
      <c r="AK176" s="2">
        <v>51.890333333333302</v>
      </c>
      <c r="AL176" s="2">
        <v>56.691952499999999</v>
      </c>
      <c r="AM176" s="2">
        <v>58.009549166666702</v>
      </c>
      <c r="AN176" s="2">
        <v>65.975787499999996</v>
      </c>
      <c r="AO176" s="2">
        <v>68.239370833333297</v>
      </c>
      <c r="AP176" s="2">
        <v>71.093795833333303</v>
      </c>
      <c r="AQ176" s="2">
        <v>74.949250000000006</v>
      </c>
      <c r="AR176" s="2">
        <v>77.8766191666667</v>
      </c>
      <c r="AS176" s="2">
        <v>76.141447499999998</v>
      </c>
      <c r="AT176" s="2">
        <v>73.673596666666697</v>
      </c>
      <c r="AU176" s="2">
        <v>71.367500000000007</v>
      </c>
      <c r="AV176" s="2">
        <v>72.755605833333306</v>
      </c>
      <c r="AW176" s="2">
        <v>66.415027499999994</v>
      </c>
      <c r="AX176" s="2">
        <v>69.761695000000003</v>
      </c>
      <c r="AY176" s="2">
        <v>77.545214027699302</v>
      </c>
      <c r="AZ176" s="2">
        <v>73.155546840913701</v>
      </c>
      <c r="BA176" s="2">
        <v>74.019679993588497</v>
      </c>
      <c r="BB176" s="2">
        <v>85.197155411224799</v>
      </c>
      <c r="BD176" s="2"/>
      <c r="BE176" s="2"/>
      <c r="BI176" t="s">
        <v>496</v>
      </c>
      <c r="BJ176" t="s">
        <v>597</v>
      </c>
    </row>
    <row r="177" spans="1:62">
      <c r="A177" s="2" t="s">
        <v>427</v>
      </c>
      <c r="B177" s="2">
        <v>0.71428798606437804</v>
      </c>
      <c r="C177" s="2">
        <v>0.71551415608481606</v>
      </c>
      <c r="D177" s="2">
        <v>0.71919399971919395</v>
      </c>
      <c r="E177" s="2">
        <v>0.71919399971919395</v>
      </c>
      <c r="F177" s="2">
        <v>0.71919399971919395</v>
      </c>
      <c r="G177" s="2">
        <v>0.71919399971919395</v>
      </c>
      <c r="H177" s="2">
        <v>0.71919399971919395</v>
      </c>
      <c r="I177" s="2">
        <v>0.73366558300706597</v>
      </c>
      <c r="J177" s="2">
        <v>0.89285699989285705</v>
      </c>
      <c r="K177" s="2">
        <v>0.89285699989285705</v>
      </c>
      <c r="L177" s="2">
        <v>0.89285699989285705</v>
      </c>
      <c r="M177" s="2">
        <v>0.88060719460315895</v>
      </c>
      <c r="N177" s="2">
        <v>0.83668005354752395</v>
      </c>
      <c r="O177" s="2">
        <v>0.73681212551313802</v>
      </c>
      <c r="P177" s="2">
        <v>0.71540258866536799</v>
      </c>
      <c r="Q177" s="2">
        <v>0.83230721942330699</v>
      </c>
      <c r="R177" s="2">
        <v>1.0048887896505101</v>
      </c>
      <c r="S177" s="2">
        <v>1.03031165084621</v>
      </c>
      <c r="T177" s="2">
        <v>0.96442499900000001</v>
      </c>
      <c r="U177" s="2">
        <v>0.97850249899999997</v>
      </c>
      <c r="V177" s="2">
        <v>1.02667999916667</v>
      </c>
      <c r="W177" s="2">
        <v>1.15279499925</v>
      </c>
      <c r="X177" s="2">
        <v>1.33260833233333</v>
      </c>
      <c r="Y177" s="2">
        <v>1.4967733323333301</v>
      </c>
      <c r="Z177" s="2">
        <v>1.76399249916667</v>
      </c>
      <c r="AA177" s="2">
        <v>2.02337249966667</v>
      </c>
      <c r="AB177" s="2">
        <v>1.9131608330833301</v>
      </c>
      <c r="AC177" s="2">
        <v>1.69456083333333</v>
      </c>
      <c r="AD177" s="2">
        <v>1.5264008333333301</v>
      </c>
      <c r="AE177" s="2">
        <v>1.67214833333333</v>
      </c>
      <c r="AF177" s="2">
        <v>1.6762033333333299</v>
      </c>
      <c r="AG177" s="2">
        <v>1.73351416666667</v>
      </c>
      <c r="AH177" s="2">
        <v>1.8617916666666701</v>
      </c>
      <c r="AI177" s="2">
        <v>1.8505133333333299</v>
      </c>
      <c r="AJ177" s="2">
        <v>1.68652166666667</v>
      </c>
      <c r="AK177" s="2">
        <v>1.5238766666666701</v>
      </c>
      <c r="AL177" s="2">
        <v>1.4548475000000001</v>
      </c>
      <c r="AM177" s="2">
        <v>1.51242083333333</v>
      </c>
      <c r="AN177" s="2">
        <v>1.8682491666666701</v>
      </c>
      <c r="AO177" s="2">
        <v>1.88961389919167</v>
      </c>
      <c r="AP177" s="2">
        <v>2.2011491666666698</v>
      </c>
      <c r="AQ177" s="2">
        <v>2.37875083333333</v>
      </c>
      <c r="AR177" s="2">
        <v>2.1621908333333302</v>
      </c>
      <c r="AS177" s="2">
        <v>1.7220991463977799</v>
      </c>
      <c r="AT177" s="2">
        <v>1.50868127077323</v>
      </c>
      <c r="AU177" s="2">
        <v>1.42027345661433</v>
      </c>
      <c r="AV177" s="2">
        <v>1.5420557566968101</v>
      </c>
      <c r="AW177" s="2">
        <v>1.36067522852426</v>
      </c>
      <c r="AX177" s="2">
        <v>1.4227268095265</v>
      </c>
      <c r="AY177" s="2">
        <v>1.6008772952194701</v>
      </c>
      <c r="AZ177" s="2">
        <v>1.38783382768108</v>
      </c>
      <c r="BA177" s="2">
        <v>1.26581069673447</v>
      </c>
      <c r="BB177" s="2">
        <v>1.2342836550132901</v>
      </c>
      <c r="BD177" s="2"/>
      <c r="BE177" s="2"/>
      <c r="BI177" t="s">
        <v>498</v>
      </c>
      <c r="BJ177" t="s">
        <v>597</v>
      </c>
    </row>
    <row r="178" spans="1:62">
      <c r="A178" s="2" t="s">
        <v>123</v>
      </c>
      <c r="BD178" s="2"/>
      <c r="BE178" s="2"/>
      <c r="BI178" t="s">
        <v>500</v>
      </c>
      <c r="BJ178">
        <v>129.06903093288801</v>
      </c>
    </row>
    <row r="179" spans="1:62">
      <c r="A179" s="2" t="s">
        <v>144</v>
      </c>
      <c r="BD179" s="2"/>
      <c r="BE179" s="2"/>
      <c r="BI179" t="s">
        <v>502</v>
      </c>
      <c r="BJ179">
        <v>2.7</v>
      </c>
    </row>
    <row r="180" spans="1:62">
      <c r="A180" s="2" t="s">
        <v>438</v>
      </c>
      <c r="B180" s="2">
        <v>0.357142999357143</v>
      </c>
      <c r="C180" s="2">
        <v>0.357142999357143</v>
      </c>
      <c r="D180" s="2">
        <v>0.357142999357143</v>
      </c>
      <c r="E180" s="2">
        <v>0.357142999357143</v>
      </c>
      <c r="F180" s="2">
        <v>0.357142999357143</v>
      </c>
      <c r="G180" s="2">
        <v>0.357142999357143</v>
      </c>
      <c r="H180" s="2">
        <v>0.357142999357143</v>
      </c>
      <c r="I180" s="2">
        <v>0.36210333266567502</v>
      </c>
      <c r="J180" s="2">
        <v>0.41666699941666702</v>
      </c>
      <c r="K180" s="2">
        <v>0.41666699941666702</v>
      </c>
      <c r="L180" s="2">
        <v>0.41666699941666702</v>
      </c>
      <c r="M180" s="2">
        <v>0.41544749932071001</v>
      </c>
      <c r="N180" s="2">
        <v>0.383772999</v>
      </c>
      <c r="O180" s="2">
        <v>0.35067616566666698</v>
      </c>
      <c r="P180" s="2">
        <v>0.34539999900000001</v>
      </c>
      <c r="Q180" s="2">
        <v>0.34539999900000001</v>
      </c>
      <c r="R180" s="2">
        <v>0.34539999900000001</v>
      </c>
      <c r="S180" s="2">
        <v>0.34539999900000001</v>
      </c>
      <c r="T180" s="2">
        <v>0.34539999900000001</v>
      </c>
      <c r="U180" s="2">
        <v>0.34539999900000001</v>
      </c>
      <c r="V180" s="2">
        <v>0.34539999900000001</v>
      </c>
      <c r="W180" s="2">
        <v>0.34539999900000001</v>
      </c>
      <c r="X180" s="2">
        <v>0.34539999900000001</v>
      </c>
      <c r="Y180" s="2">
        <v>0.34539999900000001</v>
      </c>
      <c r="Z180" s="2">
        <v>0.34539749958333299</v>
      </c>
      <c r="AA180" s="2">
        <v>0.34539500000000001</v>
      </c>
      <c r="AB180" s="2">
        <v>0.38198191666666698</v>
      </c>
      <c r="AC180" s="2">
        <v>0.38450000000000001</v>
      </c>
      <c r="AD180" s="2">
        <v>0.38450000000000001</v>
      </c>
      <c r="AE180" s="2">
        <v>0.38450000000000001</v>
      </c>
      <c r="AF180" s="2">
        <v>0.38450000000000001</v>
      </c>
      <c r="AG180" s="2">
        <v>0.38450000000000001</v>
      </c>
      <c r="AH180" s="2">
        <v>0.38450000000000001</v>
      </c>
      <c r="AI180" s="2">
        <v>0.38449999750000002</v>
      </c>
      <c r="AJ180" s="2">
        <v>0.38449999499999998</v>
      </c>
      <c r="AK180" s="2">
        <v>0.3844999925</v>
      </c>
      <c r="AL180" s="2">
        <v>0.38449999499999998</v>
      </c>
      <c r="AM180" s="2">
        <v>0.38449999499999998</v>
      </c>
      <c r="AN180" s="2">
        <v>0.38449999750000002</v>
      </c>
      <c r="AO180" s="2">
        <v>0.38449999750000002</v>
      </c>
      <c r="AP180" s="2">
        <v>0.38450000000000001</v>
      </c>
      <c r="AQ180" s="2">
        <v>0.38450000000000001</v>
      </c>
      <c r="AR180" s="2">
        <v>0.38450000000000001</v>
      </c>
      <c r="AS180" s="2">
        <v>0.38450000000000001</v>
      </c>
      <c r="AT180" s="2">
        <v>0.38450000000000001</v>
      </c>
      <c r="AU180" s="2">
        <v>0.38450000000000001</v>
      </c>
      <c r="AV180" s="2">
        <v>0.38450000000000001</v>
      </c>
      <c r="AW180" s="2">
        <v>0.38450000000000001</v>
      </c>
      <c r="AX180" s="2">
        <v>0.38450000000000001</v>
      </c>
      <c r="AY180" s="2">
        <v>0.38450000000000001</v>
      </c>
      <c r="AZ180" s="2">
        <v>0.38450000000000001</v>
      </c>
      <c r="BA180" s="2">
        <v>0.38450000000000001</v>
      </c>
      <c r="BB180" s="2">
        <v>0.38450000000000001</v>
      </c>
      <c r="BD180" s="2"/>
      <c r="BE180" s="2"/>
      <c r="BI180" t="s">
        <v>504</v>
      </c>
      <c r="BJ180">
        <v>2.7</v>
      </c>
    </row>
    <row r="181" spans="1:62">
      <c r="A181" s="2" t="s">
        <v>146</v>
      </c>
      <c r="BD181" s="2"/>
      <c r="BE181" s="2"/>
      <c r="BI181" t="s">
        <v>506</v>
      </c>
      <c r="BJ181" t="s">
        <v>597</v>
      </c>
    </row>
    <row r="182" spans="1:62">
      <c r="A182" s="2" t="s">
        <v>440</v>
      </c>
      <c r="B182" s="2">
        <v>4.7619000037618999</v>
      </c>
      <c r="C182" s="2">
        <v>4.7619000037618999</v>
      </c>
      <c r="D182" s="2">
        <v>4.7619000037618999</v>
      </c>
      <c r="E182" s="2">
        <v>4.7619000037618999</v>
      </c>
      <c r="F182" s="2">
        <v>4.7619000037618999</v>
      </c>
      <c r="G182" s="2">
        <v>4.7619000037618999</v>
      </c>
      <c r="H182" s="2">
        <v>4.7619000037618999</v>
      </c>
      <c r="I182" s="2">
        <v>4.7619000037618999</v>
      </c>
      <c r="J182" s="2">
        <v>4.7619000037618999</v>
      </c>
      <c r="K182" s="2">
        <v>4.7619000037618999</v>
      </c>
      <c r="L182" s="2">
        <v>4.7619000037618999</v>
      </c>
      <c r="M182" s="2">
        <v>4.7618999989999997</v>
      </c>
      <c r="N182" s="2">
        <v>8.6813825825993707</v>
      </c>
      <c r="O182" s="2">
        <v>9.9942499999166703</v>
      </c>
      <c r="P182" s="2">
        <v>9.9</v>
      </c>
      <c r="Q182" s="2">
        <v>9.9</v>
      </c>
      <c r="R182" s="2">
        <v>9.9</v>
      </c>
      <c r="S182" s="2">
        <v>9.9</v>
      </c>
      <c r="T182" s="2">
        <v>9.9</v>
      </c>
      <c r="U182" s="2">
        <v>9.9</v>
      </c>
      <c r="V182" s="2">
        <v>9.9</v>
      </c>
      <c r="W182" s="2">
        <v>9.9</v>
      </c>
      <c r="X182" s="2">
        <v>11.8474666658333</v>
      </c>
      <c r="Y182" s="2">
        <v>13.1169749993333</v>
      </c>
      <c r="Z182" s="2">
        <v>14.0463333330833</v>
      </c>
      <c r="AA182" s="2">
        <v>15.92839166625</v>
      </c>
      <c r="AB182" s="2">
        <v>16.647508333083302</v>
      </c>
      <c r="AC182" s="2">
        <v>17.398800000000001</v>
      </c>
      <c r="AD182" s="2">
        <v>18.003291666666701</v>
      </c>
      <c r="AE182" s="2">
        <v>20.541491666666701</v>
      </c>
      <c r="AF182" s="2">
        <v>21.707374999999999</v>
      </c>
      <c r="AG182" s="2">
        <v>23.8007666666667</v>
      </c>
      <c r="AH182" s="2">
        <v>25.082791666666701</v>
      </c>
      <c r="AI182" s="2">
        <v>28.1071833333333</v>
      </c>
      <c r="AJ182" s="2">
        <v>30.566591666666699</v>
      </c>
      <c r="AK182" s="2">
        <v>31.642683333333299</v>
      </c>
      <c r="AL182" s="2">
        <v>36.078683333333302</v>
      </c>
      <c r="AM182" s="2">
        <v>41.111525</v>
      </c>
      <c r="AN182" s="2">
        <v>45.046666666666702</v>
      </c>
      <c r="AO182" s="2">
        <v>49.5006915833333</v>
      </c>
      <c r="AP182" s="2">
        <v>53.648186500000001</v>
      </c>
      <c r="AQ182" s="2">
        <v>61.927161666666699</v>
      </c>
      <c r="AR182" s="2">
        <v>59.723781666666703</v>
      </c>
      <c r="AS182" s="2">
        <v>57.751996666666699</v>
      </c>
      <c r="AT182" s="2">
        <v>58.257863333333297</v>
      </c>
      <c r="AU182" s="2">
        <v>59.514474999999997</v>
      </c>
      <c r="AV182" s="2">
        <v>60.271335000000001</v>
      </c>
      <c r="AW182" s="2">
        <v>60.738515833333302</v>
      </c>
      <c r="AX182" s="2">
        <v>70.408033333333293</v>
      </c>
      <c r="AY182" s="2">
        <v>81.712891666666707</v>
      </c>
      <c r="AZ182" s="2">
        <v>85.193816325757595</v>
      </c>
      <c r="BA182" s="2">
        <v>86.343383333333307</v>
      </c>
      <c r="BB182" s="2">
        <v>93.395197222222194</v>
      </c>
      <c r="BD182" s="2"/>
      <c r="BE182" s="2"/>
      <c r="BI182" t="s">
        <v>508</v>
      </c>
      <c r="BJ182">
        <v>2.7</v>
      </c>
    </row>
    <row r="183" spans="1:62">
      <c r="A183" s="2" t="s">
        <v>444</v>
      </c>
      <c r="B183" s="2">
        <v>1</v>
      </c>
      <c r="C183" s="2">
        <v>1</v>
      </c>
      <c r="D183" s="2">
        <v>1</v>
      </c>
      <c r="E183" s="2">
        <v>1</v>
      </c>
      <c r="F183" s="2">
        <v>1</v>
      </c>
      <c r="G183" s="2">
        <v>1</v>
      </c>
      <c r="H183" s="2">
        <v>1</v>
      </c>
      <c r="I183" s="2">
        <v>1</v>
      </c>
      <c r="J183" s="2">
        <v>1</v>
      </c>
      <c r="K183" s="2">
        <v>1</v>
      </c>
      <c r="L183" s="2">
        <v>1</v>
      </c>
      <c r="M183" s="2">
        <v>0.99999999900000003</v>
      </c>
      <c r="N183" s="2">
        <v>1</v>
      </c>
      <c r="O183" s="2">
        <v>1</v>
      </c>
      <c r="P183" s="2">
        <v>0.99999999949999996</v>
      </c>
      <c r="Q183" s="2">
        <v>0.99999999900000003</v>
      </c>
      <c r="R183" s="2">
        <v>0.99999999900000003</v>
      </c>
      <c r="S183" s="2">
        <v>0.99999999900000003</v>
      </c>
      <c r="T183" s="2">
        <v>0.99999999900000003</v>
      </c>
      <c r="U183" s="2">
        <v>0.99999999900000003</v>
      </c>
      <c r="V183" s="2">
        <v>0.99999999900000003</v>
      </c>
      <c r="W183" s="2">
        <v>0.99999999900000003</v>
      </c>
      <c r="X183" s="2">
        <v>0.99999999900000003</v>
      </c>
      <c r="Y183" s="2">
        <v>0.99999999900000003</v>
      </c>
      <c r="Z183" s="2">
        <v>0.99999999958333297</v>
      </c>
      <c r="AA183" s="2">
        <v>1</v>
      </c>
      <c r="AB183" s="2">
        <v>1</v>
      </c>
      <c r="AC183" s="2">
        <v>1</v>
      </c>
      <c r="AD183" s="2">
        <v>1</v>
      </c>
      <c r="AE183" s="2">
        <v>1</v>
      </c>
      <c r="AF183" s="2">
        <v>1</v>
      </c>
      <c r="AG183" s="2">
        <v>1</v>
      </c>
      <c r="AH183" s="2">
        <v>1</v>
      </c>
      <c r="AI183" s="2">
        <v>1</v>
      </c>
      <c r="AJ183" s="2">
        <v>1</v>
      </c>
      <c r="AK183" s="2">
        <v>1</v>
      </c>
      <c r="AL183" s="2">
        <v>1</v>
      </c>
      <c r="AM183" s="2">
        <v>1</v>
      </c>
      <c r="AN183" s="2">
        <v>1</v>
      </c>
      <c r="AO183" s="2">
        <v>1</v>
      </c>
      <c r="AP183" s="2">
        <v>1</v>
      </c>
      <c r="AQ183" s="2">
        <v>1</v>
      </c>
      <c r="AR183" s="2">
        <v>1</v>
      </c>
      <c r="AS183" s="2">
        <v>1</v>
      </c>
      <c r="AT183" s="2">
        <v>1</v>
      </c>
      <c r="AU183" s="2">
        <v>1</v>
      </c>
      <c r="AV183" s="2">
        <v>1</v>
      </c>
      <c r="AW183" s="2">
        <v>1</v>
      </c>
      <c r="AX183" s="2">
        <v>1</v>
      </c>
      <c r="AY183" s="2">
        <v>1</v>
      </c>
      <c r="AZ183" s="2">
        <v>1</v>
      </c>
      <c r="BA183" s="2">
        <v>1</v>
      </c>
      <c r="BB183" s="2">
        <v>1</v>
      </c>
      <c r="BD183" s="2"/>
      <c r="BE183" s="2"/>
      <c r="BI183" t="s">
        <v>510</v>
      </c>
      <c r="BJ183">
        <v>4.7532570833333301</v>
      </c>
    </row>
    <row r="184" spans="1:62">
      <c r="A184" s="2" t="s">
        <v>450</v>
      </c>
      <c r="B184" s="2">
        <v>2.7299166665916701E-8</v>
      </c>
      <c r="C184" s="2">
        <v>2.681666666575E-8</v>
      </c>
      <c r="D184" s="2">
        <v>2.6819999998999999E-8</v>
      </c>
      <c r="E184" s="2">
        <v>2.6819999998999999E-8</v>
      </c>
      <c r="F184" s="2">
        <v>2.6819999998999999E-8</v>
      </c>
      <c r="G184" s="2">
        <v>2.6819999998999999E-8</v>
      </c>
      <c r="H184" s="2">
        <v>2.6819999998999999E-8</v>
      </c>
      <c r="I184" s="2">
        <v>3.0248333332333302E-8</v>
      </c>
      <c r="J184" s="2">
        <v>3.8699999999000001E-8</v>
      </c>
      <c r="K184" s="2">
        <v>3.8699999999000001E-8</v>
      </c>
      <c r="L184" s="2">
        <v>3.8699999999000001E-8</v>
      </c>
      <c r="M184" s="2">
        <v>3.8699999999000001E-8</v>
      </c>
      <c r="N184" s="2">
        <v>3.8699999999000001E-8</v>
      </c>
      <c r="O184" s="2">
        <v>3.8699999999000001E-8</v>
      </c>
      <c r="P184" s="2">
        <v>3.8699999999000001E-8</v>
      </c>
      <c r="Q184" s="2">
        <v>4.0370833332583299E-8</v>
      </c>
      <c r="R184" s="2">
        <v>5.5755833332916701E-8</v>
      </c>
      <c r="S184" s="2">
        <v>8.4234833332583294E-8</v>
      </c>
      <c r="T184" s="2">
        <v>1.5634883333275001E-7</v>
      </c>
      <c r="U184" s="2">
        <v>2.24718916665667E-7</v>
      </c>
      <c r="V184" s="2">
        <v>2.8885524999866702E-7</v>
      </c>
      <c r="W184" s="2">
        <v>4.2231799999849999E-7</v>
      </c>
      <c r="X184" s="2">
        <v>6.9756674999766704E-7</v>
      </c>
      <c r="Y184" s="2">
        <v>1.62863416666367E-6</v>
      </c>
      <c r="Z184" s="2">
        <v>3.4668541666649202E-6</v>
      </c>
      <c r="AA184" s="2">
        <v>1.09749424999999E-5</v>
      </c>
      <c r="AB184" s="2">
        <v>1.39475E-5</v>
      </c>
      <c r="AC184" s="2">
        <v>1.6835833333333298E-5</v>
      </c>
      <c r="AD184" s="2">
        <v>1.2883166666666701E-4</v>
      </c>
      <c r="AE184" s="2">
        <v>2.6661875000000002E-3</v>
      </c>
      <c r="AF184" s="2">
        <v>0.18788557916666701</v>
      </c>
      <c r="AG184" s="2">
        <v>0.77249999999999996</v>
      </c>
      <c r="AH184" s="2">
        <v>1.24583333333333</v>
      </c>
      <c r="AI184" s="2">
        <v>1.9883189166666699</v>
      </c>
      <c r="AJ184" s="2">
        <v>2.1949999999999998</v>
      </c>
      <c r="AK184" s="2">
        <v>2.2533333333333299</v>
      </c>
      <c r="AL184" s="2">
        <v>2.45333333333333</v>
      </c>
      <c r="AM184" s="2">
        <v>2.6641666666666701</v>
      </c>
      <c r="AN184" s="2">
        <v>2.93</v>
      </c>
      <c r="AO184" s="2">
        <v>3.3833333333333302</v>
      </c>
      <c r="AP184" s="2">
        <v>3.49</v>
      </c>
      <c r="AQ184" s="2">
        <v>3.5068333333333301</v>
      </c>
      <c r="AR184" s="2">
        <v>3.5165000000000002</v>
      </c>
      <c r="AS184" s="2">
        <v>3.4784670000000002</v>
      </c>
      <c r="AT184" s="2">
        <v>3.4131749999999998</v>
      </c>
      <c r="AU184" s="2">
        <v>3.2958416666666701</v>
      </c>
      <c r="AV184" s="2">
        <v>3.27403250265816</v>
      </c>
      <c r="AW184" s="2">
        <v>3.1280445773524699</v>
      </c>
      <c r="AX184" s="2">
        <v>2.9244083333333299</v>
      </c>
      <c r="AY184" s="2">
        <v>3.0115083333333299</v>
      </c>
      <c r="AZ184" s="2">
        <v>2.8251249999999999</v>
      </c>
      <c r="BA184" s="2">
        <v>2.7541000000000002</v>
      </c>
      <c r="BB184" s="2">
        <v>2.6375864177489201</v>
      </c>
      <c r="BD184" s="2"/>
      <c r="BE184" s="2"/>
      <c r="BI184" t="s">
        <v>512</v>
      </c>
      <c r="BJ184">
        <v>3.3</v>
      </c>
    </row>
    <row r="185" spans="1:62">
      <c r="A185" s="2" t="s">
        <v>452</v>
      </c>
      <c r="B185" s="2">
        <v>2.0149984883118099</v>
      </c>
      <c r="C185" s="2">
        <v>2.0199979840824098</v>
      </c>
      <c r="D185" s="2">
        <v>3.7278515776187202</v>
      </c>
      <c r="E185" s="2">
        <v>3.9104231462455998</v>
      </c>
      <c r="F185" s="2">
        <v>3.9100072879016801</v>
      </c>
      <c r="G185" s="2">
        <v>3.90917334748488</v>
      </c>
      <c r="H185" s="2">
        <v>3.9000000029000002</v>
      </c>
      <c r="I185" s="2">
        <v>3.9000000029000002</v>
      </c>
      <c r="J185" s="2">
        <v>3.9000000029000002</v>
      </c>
      <c r="K185" s="2">
        <v>3.9000000029000002</v>
      </c>
      <c r="L185" s="2">
        <v>5.9043499993250004</v>
      </c>
      <c r="M185" s="2">
        <v>6.4317083323333302</v>
      </c>
      <c r="N185" s="2">
        <v>6.6748416657499998</v>
      </c>
      <c r="O185" s="2">
        <v>6.7562833323333296</v>
      </c>
      <c r="P185" s="2">
        <v>6.7878749994166698</v>
      </c>
      <c r="Q185" s="2">
        <v>7.2478999990000004</v>
      </c>
      <c r="R185" s="2">
        <v>7.4402583323333298</v>
      </c>
      <c r="S185" s="2">
        <v>7.4028249989999999</v>
      </c>
      <c r="T185" s="2">
        <v>7.3657583324999996</v>
      </c>
      <c r="U185" s="2">
        <v>7.3775499990000002</v>
      </c>
      <c r="V185" s="2">
        <v>7.51143333233333</v>
      </c>
      <c r="W185" s="2">
        <v>7.89964999908333</v>
      </c>
      <c r="X185" s="2">
        <v>8.5399999994166702</v>
      </c>
      <c r="Y185" s="2">
        <v>11.1127166658333</v>
      </c>
      <c r="Z185" s="2">
        <v>16.698708332916699</v>
      </c>
      <c r="AA185" s="2">
        <v>18.607341666500002</v>
      </c>
      <c r="AB185" s="2">
        <v>20.385683333333301</v>
      </c>
      <c r="AC185" s="2">
        <v>20.567675000000001</v>
      </c>
      <c r="AD185" s="2">
        <v>21.094674999999999</v>
      </c>
      <c r="AE185" s="2">
        <v>21.7366833333333</v>
      </c>
      <c r="AF185" s="2">
        <v>24.310500000000001</v>
      </c>
      <c r="AG185" s="2">
        <v>27.478633333333299</v>
      </c>
      <c r="AH185" s="2">
        <v>25.512491666666701</v>
      </c>
      <c r="AI185" s="2">
        <v>27.119841666666701</v>
      </c>
      <c r="AJ185" s="2">
        <v>26.417166666666699</v>
      </c>
      <c r="AK185" s="2">
        <v>25.714466666666699</v>
      </c>
      <c r="AL185" s="2">
        <v>26.216100000000001</v>
      </c>
      <c r="AM185" s="2">
        <v>29.470658333333301</v>
      </c>
      <c r="AN185" s="2">
        <v>40.893050000000002</v>
      </c>
      <c r="AO185" s="2">
        <v>39.088983333333303</v>
      </c>
      <c r="AP185" s="2">
        <v>44.192250000000001</v>
      </c>
      <c r="AQ185" s="2">
        <v>50.992649999999998</v>
      </c>
      <c r="AR185" s="2">
        <v>51.603566666666701</v>
      </c>
      <c r="AS185" s="2">
        <v>54.203333333333298</v>
      </c>
      <c r="AT185" s="2">
        <v>56.039916666666699</v>
      </c>
      <c r="AU185" s="2">
        <v>55.085491666666698</v>
      </c>
      <c r="AV185" s="2">
        <v>51.314272500000001</v>
      </c>
      <c r="AW185" s="2">
        <v>46.148391177755002</v>
      </c>
      <c r="AX185" s="2">
        <v>44.323287609410002</v>
      </c>
      <c r="AY185" s="2">
        <v>47.679688453509101</v>
      </c>
      <c r="AZ185" s="2">
        <v>45.109664180089602</v>
      </c>
      <c r="BA185" s="2">
        <v>43.3131369237488</v>
      </c>
      <c r="BB185" s="2">
        <v>42.228794734943399</v>
      </c>
      <c r="BD185" s="2"/>
      <c r="BE185" s="2"/>
      <c r="BI185" t="s">
        <v>514</v>
      </c>
      <c r="BJ185">
        <v>9.6550560691352594</v>
      </c>
    </row>
    <row r="186" spans="1:62">
      <c r="A186" s="2" t="s">
        <v>442</v>
      </c>
      <c r="BD186" s="2"/>
      <c r="BE186" s="2"/>
      <c r="BI186" t="s">
        <v>516</v>
      </c>
      <c r="BJ186">
        <v>6.51397166666667</v>
      </c>
    </row>
    <row r="187" spans="1:62">
      <c r="A187" s="2" t="s">
        <v>446</v>
      </c>
      <c r="B187" s="2">
        <v>0.89285699989285705</v>
      </c>
      <c r="C187" s="2">
        <v>0.89285699989285705</v>
      </c>
      <c r="D187" s="2">
        <v>0.89285699989285705</v>
      </c>
      <c r="E187" s="2">
        <v>0.89285699989285705</v>
      </c>
      <c r="F187" s="2">
        <v>0.89285699989285705</v>
      </c>
      <c r="G187" s="2">
        <v>0.89285699989285705</v>
      </c>
      <c r="H187" s="2">
        <v>0.89285699989285705</v>
      </c>
      <c r="I187" s="2">
        <v>0.89285699989285705</v>
      </c>
      <c r="J187" s="2">
        <v>0.89285699989285705</v>
      </c>
      <c r="K187" s="2">
        <v>0.89285699989285705</v>
      </c>
      <c r="L187" s="2">
        <v>0.89285699989285705</v>
      </c>
      <c r="M187" s="2">
        <v>0.88275827124897299</v>
      </c>
      <c r="N187" s="2">
        <v>0.83503897375136704</v>
      </c>
      <c r="O187" s="2">
        <v>0.70411390796665796</v>
      </c>
      <c r="P187" s="2">
        <v>0.69666586863809599</v>
      </c>
      <c r="Q187" s="2">
        <v>0.76389333233333301</v>
      </c>
      <c r="R187" s="2">
        <v>0.79280749900000003</v>
      </c>
      <c r="S187" s="2">
        <v>0.79140833233333296</v>
      </c>
      <c r="T187" s="2">
        <v>0.70892499899999994</v>
      </c>
      <c r="U187" s="2">
        <v>0.71175749899999996</v>
      </c>
      <c r="V187" s="2">
        <v>0.67094583233333305</v>
      </c>
      <c r="W187" s="2">
        <v>0.67296749899999997</v>
      </c>
      <c r="X187" s="2">
        <v>0.73845833233333302</v>
      </c>
      <c r="Y187" s="2">
        <v>0.83614583233333295</v>
      </c>
      <c r="Z187" s="2">
        <v>0.89855166625000005</v>
      </c>
      <c r="AA187" s="2">
        <v>1.0003141664166699</v>
      </c>
      <c r="AB187" s="2">
        <v>0.97141416666666702</v>
      </c>
      <c r="AC187" s="2">
        <v>0.90789916666666703</v>
      </c>
      <c r="AD187" s="2">
        <v>0.8670525</v>
      </c>
      <c r="AE187" s="2">
        <v>0.85879749999999999</v>
      </c>
      <c r="AF187" s="2">
        <v>0.95499999999999996</v>
      </c>
      <c r="AG187" s="2">
        <v>0.95170916666666705</v>
      </c>
      <c r="AH187" s="2">
        <v>0.96466333333333298</v>
      </c>
      <c r="AI187" s="2">
        <v>0.97817666666666703</v>
      </c>
      <c r="AJ187" s="2">
        <v>1.0113399999999999</v>
      </c>
      <c r="AK187" s="2">
        <v>1.2798416666666701</v>
      </c>
      <c r="AL187" s="2">
        <v>1.319075</v>
      </c>
      <c r="AM187" s="2">
        <v>1.43797166666667</v>
      </c>
      <c r="AN187" s="2">
        <v>2.0735916666666698</v>
      </c>
      <c r="AO187" s="2">
        <v>2.5707724999999999</v>
      </c>
      <c r="AP187" s="2">
        <v>2.7821566666666699</v>
      </c>
      <c r="AQ187" s="2">
        <v>3.3887150645833302</v>
      </c>
      <c r="AR187" s="2">
        <v>3.8952208016666701</v>
      </c>
      <c r="AS187" s="2">
        <v>3.5634528749999999</v>
      </c>
      <c r="AT187" s="2">
        <v>3.2225401036691999</v>
      </c>
      <c r="AU187" s="2">
        <v>3.1019498003333301</v>
      </c>
      <c r="AV187" s="2">
        <v>3.0567347873333302</v>
      </c>
      <c r="AW187" s="2">
        <v>2.96534583333333</v>
      </c>
      <c r="AX187" s="2">
        <v>2.7000883333333299</v>
      </c>
      <c r="AY187" s="2">
        <v>2.7551433333333302</v>
      </c>
      <c r="AZ187" s="2">
        <v>2.7192941666666699</v>
      </c>
      <c r="BA187" s="2">
        <v>2.37096994940423</v>
      </c>
      <c r="BB187" s="2">
        <v>2.0836483390254799</v>
      </c>
      <c r="BD187" s="2"/>
      <c r="BE187" s="2"/>
      <c r="BI187" t="s">
        <v>518</v>
      </c>
      <c r="BJ187">
        <v>0.92690354775828498</v>
      </c>
    </row>
    <row r="188" spans="1:62">
      <c r="A188" s="2" t="s">
        <v>454</v>
      </c>
      <c r="B188" s="2">
        <v>3.9999999989999999E-4</v>
      </c>
      <c r="C188" s="2">
        <v>3.9999999989999999E-4</v>
      </c>
      <c r="D188" s="2">
        <v>3.9999999989999999E-4</v>
      </c>
      <c r="E188" s="2">
        <v>3.9999999989999999E-4</v>
      </c>
      <c r="F188" s="2">
        <v>3.9999999989999999E-4</v>
      </c>
      <c r="G188" s="2">
        <v>3.9999999989999999E-4</v>
      </c>
      <c r="H188" s="2">
        <v>3.9999999989999999E-4</v>
      </c>
      <c r="I188" s="2">
        <v>3.9999999989999999E-4</v>
      </c>
      <c r="J188" s="2">
        <v>3.9999999989999999E-4</v>
      </c>
      <c r="K188" s="2">
        <v>3.9999999989999999E-4</v>
      </c>
      <c r="L188" s="2">
        <v>4.0000000000000002E-4</v>
      </c>
      <c r="M188" s="2">
        <v>3.8933333323333302E-4</v>
      </c>
      <c r="N188" s="2">
        <v>3.6799999990000002E-4</v>
      </c>
      <c r="O188" s="2">
        <v>3.3499999989999998E-4</v>
      </c>
      <c r="P188" s="2">
        <v>3.3199999990000001E-4</v>
      </c>
      <c r="Q188" s="2">
        <v>3.3199999999999999E-4</v>
      </c>
      <c r="R188" s="2">
        <v>3.3199999999999999E-4</v>
      </c>
      <c r="S188" s="2">
        <v>3.3199999999999999E-4</v>
      </c>
      <c r="T188" s="2">
        <v>5.8100000000000003E-4</v>
      </c>
      <c r="U188" s="2">
        <v>3.32E-3</v>
      </c>
      <c r="V188" s="2">
        <v>4.4216666666666701E-3</v>
      </c>
      <c r="W188" s="2">
        <v>5.11525E-3</v>
      </c>
      <c r="X188" s="2">
        <v>8.4824166666416703E-3</v>
      </c>
      <c r="Y188" s="2">
        <v>9.1549999999666707E-3</v>
      </c>
      <c r="Z188" s="2">
        <v>1.1323999999950001E-2</v>
      </c>
      <c r="AA188" s="2">
        <v>1.47141666666333E-2</v>
      </c>
      <c r="AB188" s="2">
        <v>1.7528666666666699E-2</v>
      </c>
      <c r="AC188" s="2">
        <v>2.6508250000000001E-2</v>
      </c>
      <c r="AD188" s="2">
        <v>4.3054583333333299E-2</v>
      </c>
      <c r="AE188" s="2">
        <v>0.14391841666666699</v>
      </c>
      <c r="AF188" s="2">
        <v>0.95</v>
      </c>
      <c r="AG188" s="2">
        <v>1.05760583333333</v>
      </c>
      <c r="AH188" s="2">
        <v>1.3626433333333301</v>
      </c>
      <c r="AI188" s="2">
        <v>1.8114966666666701</v>
      </c>
      <c r="AJ188" s="2">
        <v>2.2722766666666701</v>
      </c>
      <c r="AK188" s="2">
        <v>2.4249833333333299</v>
      </c>
      <c r="AL188" s="2">
        <v>2.6960999999999999</v>
      </c>
      <c r="AM188" s="2">
        <v>3.27929166666667</v>
      </c>
      <c r="AN188" s="2">
        <v>3.4754</v>
      </c>
      <c r="AO188" s="2">
        <v>3.9671083333333299</v>
      </c>
      <c r="AP188" s="2">
        <v>4.3460749999999999</v>
      </c>
      <c r="AQ188" s="2">
        <v>4.0938999999999997</v>
      </c>
      <c r="AR188" s="2">
        <v>4.0800333333333301</v>
      </c>
      <c r="AS188" s="2">
        <v>3.8890750000000001</v>
      </c>
      <c r="AT188" s="2">
        <v>3.6576416666666698</v>
      </c>
      <c r="AU188" s="2">
        <v>3.2354833333333302</v>
      </c>
      <c r="AV188" s="2">
        <v>3.1031583333333299</v>
      </c>
      <c r="AW188" s="2">
        <v>2.7679499999999999</v>
      </c>
      <c r="AX188" s="2">
        <v>2.4092416666666701</v>
      </c>
      <c r="AY188" s="2">
        <v>3.1201416666666701</v>
      </c>
      <c r="AZ188" s="2">
        <v>3.0152999999999999</v>
      </c>
      <c r="BA188" s="2">
        <v>2.96284777777778</v>
      </c>
      <c r="BB188" s="2">
        <v>3.2565416666666702</v>
      </c>
      <c r="BD188" s="2"/>
      <c r="BE188" s="2"/>
      <c r="BI188" t="s">
        <v>520</v>
      </c>
      <c r="BJ188">
        <v>11.225</v>
      </c>
    </row>
    <row r="189" spans="1:62">
      <c r="A189" s="2" t="s">
        <v>458</v>
      </c>
      <c r="BD189" s="2"/>
      <c r="BE189" s="2"/>
      <c r="BI189" t="s">
        <v>522</v>
      </c>
      <c r="BJ189" t="s">
        <v>597</v>
      </c>
    </row>
    <row r="190" spans="1:62">
      <c r="A190" s="2" t="s">
        <v>353</v>
      </c>
      <c r="BD190" s="2"/>
      <c r="BE190" s="2"/>
      <c r="BI190" t="s">
        <v>524</v>
      </c>
      <c r="BJ190">
        <v>1600.44431740292</v>
      </c>
    </row>
    <row r="191" spans="1:62">
      <c r="A191" s="2" t="s">
        <v>456</v>
      </c>
      <c r="B191" s="2">
        <v>28.750000028750001</v>
      </c>
      <c r="C191" s="2">
        <v>28.750000028750001</v>
      </c>
      <c r="D191" s="2">
        <v>28.750000028750001</v>
      </c>
      <c r="E191" s="2">
        <v>28.750000028750001</v>
      </c>
      <c r="F191" s="2">
        <v>28.750000028750001</v>
      </c>
      <c r="G191" s="2">
        <v>28.750000028750001</v>
      </c>
      <c r="H191" s="2">
        <v>28.750000028750001</v>
      </c>
      <c r="I191" s="2">
        <v>28.750000028750001</v>
      </c>
      <c r="J191" s="2">
        <v>28.750000028750001</v>
      </c>
      <c r="K191" s="2">
        <v>28.750000028750001</v>
      </c>
      <c r="L191" s="2">
        <v>28.750000028750001</v>
      </c>
      <c r="M191" s="2">
        <v>28.360170287656</v>
      </c>
      <c r="N191" s="2">
        <v>27.053416666499999</v>
      </c>
      <c r="O191" s="2">
        <v>24.5151666664167</v>
      </c>
      <c r="P191" s="2">
        <v>25.408166665666698</v>
      </c>
      <c r="Q191" s="2">
        <v>25.552749999</v>
      </c>
      <c r="R191" s="2">
        <v>30.229083332583301</v>
      </c>
      <c r="S191" s="2">
        <v>38.276949999000003</v>
      </c>
      <c r="T191" s="2">
        <v>43.9373333325833</v>
      </c>
      <c r="U191" s="2">
        <v>48.923466665666702</v>
      </c>
      <c r="V191" s="2">
        <v>50.062133332333303</v>
      </c>
      <c r="W191" s="2">
        <v>61.546374999249998</v>
      </c>
      <c r="X191" s="2">
        <v>79.473333332833306</v>
      </c>
      <c r="Y191" s="2">
        <v>110.779833332583</v>
      </c>
      <c r="Z191" s="2">
        <v>146.39033333291701</v>
      </c>
      <c r="AA191" s="2">
        <v>170.3946666665</v>
      </c>
      <c r="AB191" s="2">
        <v>149.58674999999999</v>
      </c>
      <c r="AC191" s="2">
        <v>140.88241666666701</v>
      </c>
      <c r="AD191" s="2">
        <v>143.953916666667</v>
      </c>
      <c r="AE191" s="2">
        <v>157.45824999999999</v>
      </c>
      <c r="AF191" s="2">
        <v>142.55475000000001</v>
      </c>
      <c r="AG191" s="2">
        <v>144.482</v>
      </c>
      <c r="AH191" s="2">
        <v>134.99783333333301</v>
      </c>
      <c r="AI191" s="2">
        <v>160.80018583333299</v>
      </c>
      <c r="AJ191" s="2">
        <v>165.992776666667</v>
      </c>
      <c r="AK191" s="2">
        <v>151.10552833333301</v>
      </c>
      <c r="AL191" s="2">
        <v>154.24366166666701</v>
      </c>
      <c r="AM191" s="2">
        <v>175.312445</v>
      </c>
      <c r="AN191" s="2">
        <v>180.10448</v>
      </c>
      <c r="BD191" s="2"/>
      <c r="BE191" s="2"/>
      <c r="BI191" t="s">
        <v>526</v>
      </c>
      <c r="BJ191">
        <v>30.7259666666667</v>
      </c>
    </row>
    <row r="192" spans="1:62">
      <c r="A192" s="2" t="s">
        <v>448</v>
      </c>
      <c r="B192" s="2">
        <v>123.166666666667</v>
      </c>
      <c r="C192" s="2">
        <v>126</v>
      </c>
      <c r="D192" s="2">
        <v>126</v>
      </c>
      <c r="E192" s="2">
        <v>126</v>
      </c>
      <c r="F192" s="2">
        <v>126</v>
      </c>
      <c r="G192" s="2">
        <v>126</v>
      </c>
      <c r="H192" s="2">
        <v>126</v>
      </c>
      <c r="I192" s="2">
        <v>126</v>
      </c>
      <c r="J192" s="2">
        <v>126</v>
      </c>
      <c r="K192" s="2">
        <v>126</v>
      </c>
      <c r="L192" s="2">
        <v>126</v>
      </c>
      <c r="M192" s="2">
        <v>126</v>
      </c>
      <c r="N192" s="2">
        <v>126</v>
      </c>
      <c r="O192" s="2">
        <v>126</v>
      </c>
      <c r="P192" s="2">
        <v>126</v>
      </c>
      <c r="Q192" s="2">
        <v>126</v>
      </c>
      <c r="R192" s="2">
        <v>126</v>
      </c>
      <c r="S192" s="2">
        <v>126</v>
      </c>
      <c r="T192" s="2">
        <v>126</v>
      </c>
      <c r="U192" s="2">
        <v>126</v>
      </c>
      <c r="V192" s="2">
        <v>126</v>
      </c>
      <c r="W192" s="2">
        <v>126</v>
      </c>
      <c r="X192" s="2">
        <v>126</v>
      </c>
      <c r="Y192" s="2">
        <v>126</v>
      </c>
      <c r="Z192" s="2">
        <v>201</v>
      </c>
      <c r="AA192" s="2">
        <v>306.66666666666703</v>
      </c>
      <c r="AB192" s="2">
        <v>339.16666666666703</v>
      </c>
      <c r="AC192" s="2">
        <v>550</v>
      </c>
      <c r="AD192" s="2">
        <v>550</v>
      </c>
      <c r="AE192" s="2">
        <v>1056.2166666666701</v>
      </c>
      <c r="AF192" s="2">
        <v>1229.80833333333</v>
      </c>
      <c r="AG192" s="2">
        <v>1325.18333333333</v>
      </c>
      <c r="AH192" s="2">
        <v>1500.25833333333</v>
      </c>
      <c r="AI192" s="2">
        <v>1744.3458333333299</v>
      </c>
      <c r="AJ192" s="2">
        <v>1904.7608333333301</v>
      </c>
      <c r="AK192" s="2">
        <v>1963.0191666666699</v>
      </c>
      <c r="AL192" s="2">
        <v>2056.8116666666701</v>
      </c>
      <c r="AM192" s="2">
        <v>2177.8625000000002</v>
      </c>
      <c r="AN192" s="2">
        <v>2726.49</v>
      </c>
      <c r="AO192" s="2">
        <v>3119.0733333333301</v>
      </c>
      <c r="AP192" s="2">
        <v>3486.3533333333298</v>
      </c>
      <c r="AQ192" s="2">
        <v>4105.9250000000002</v>
      </c>
      <c r="AR192" s="2">
        <v>5716.2583333333296</v>
      </c>
      <c r="AS192" s="2">
        <v>6424.3391666666703</v>
      </c>
      <c r="AT192" s="2">
        <v>5974.5775000000003</v>
      </c>
      <c r="AU192" s="2">
        <v>6177.9583333333303</v>
      </c>
      <c r="AV192" s="2">
        <v>5635.4624999999996</v>
      </c>
      <c r="AW192" s="2">
        <v>5032.7166666666699</v>
      </c>
      <c r="AX192" s="2">
        <v>4363.2416666666704</v>
      </c>
      <c r="AY192" s="2">
        <v>4965.3916666666701</v>
      </c>
      <c r="AZ192" s="2">
        <v>4735.4616666666698</v>
      </c>
      <c r="BA192" s="2">
        <v>4191.4162500000002</v>
      </c>
      <c r="BB192" s="2">
        <v>4424.9174999999996</v>
      </c>
      <c r="BD192" s="2"/>
      <c r="BE192" s="2"/>
      <c r="BI192" t="s">
        <v>528</v>
      </c>
      <c r="BJ192">
        <v>1</v>
      </c>
    </row>
    <row r="193" spans="1:62">
      <c r="A193" s="2" t="s">
        <v>148</v>
      </c>
      <c r="BD193" s="2"/>
      <c r="BE193" s="2"/>
      <c r="BI193" t="s">
        <v>529</v>
      </c>
      <c r="BJ193">
        <v>494.04003744699003</v>
      </c>
    </row>
    <row r="194" spans="1:62">
      <c r="A194" s="2" t="s">
        <v>290</v>
      </c>
      <c r="B194" s="2">
        <v>89.765000088765007</v>
      </c>
      <c r="C194" s="2">
        <v>89.765000088765007</v>
      </c>
      <c r="D194" s="2">
        <v>89.765000088765007</v>
      </c>
      <c r="E194" s="2">
        <v>89.765000088765007</v>
      </c>
      <c r="F194" s="2">
        <v>89.765000088765007</v>
      </c>
      <c r="G194" s="2">
        <v>89.765000088765007</v>
      </c>
      <c r="H194" s="2">
        <v>89.765000088765007</v>
      </c>
      <c r="I194" s="2">
        <v>89.765000088765007</v>
      </c>
      <c r="J194" s="2">
        <v>89.765000088765007</v>
      </c>
      <c r="K194" s="2">
        <v>94.440000093440005</v>
      </c>
      <c r="L194" s="2">
        <v>100.985000099985</v>
      </c>
      <c r="M194" s="2">
        <v>100.689451223571</v>
      </c>
      <c r="N194" s="2">
        <v>91.645968951929206</v>
      </c>
      <c r="O194" s="2">
        <v>81.0502219755422</v>
      </c>
      <c r="P194" s="2">
        <v>87.528548830185898</v>
      </c>
      <c r="Q194" s="2">
        <v>77.931588724653196</v>
      </c>
      <c r="R194" s="2">
        <v>86.890670674160404</v>
      </c>
      <c r="S194" s="2">
        <v>89.337637916450106</v>
      </c>
      <c r="T194" s="2">
        <v>82.056281563365701</v>
      </c>
      <c r="U194" s="2">
        <v>77.352952935139498</v>
      </c>
      <c r="V194" s="2">
        <v>76.828559514107795</v>
      </c>
      <c r="W194" s="2">
        <v>98.810961781363503</v>
      </c>
      <c r="X194" s="2">
        <v>119.492607763333</v>
      </c>
      <c r="Y194" s="2">
        <v>138.56880080833301</v>
      </c>
      <c r="Z194" s="2">
        <v>158.89256837242399</v>
      </c>
      <c r="AA194" s="2">
        <v>163.367563900455</v>
      </c>
      <c r="AB194" s="2">
        <v>125.928813465</v>
      </c>
      <c r="AC194" s="2">
        <v>109.285496775</v>
      </c>
      <c r="AD194" s="2">
        <v>108.307921995</v>
      </c>
      <c r="AE194" s="2">
        <v>116.002459755</v>
      </c>
      <c r="AF194" s="2">
        <v>99.004900995</v>
      </c>
      <c r="AG194" s="2">
        <v>102.58383680999999</v>
      </c>
      <c r="AH194" s="2">
        <v>96.251100718499998</v>
      </c>
      <c r="AI194" s="2">
        <v>102.96771521399999</v>
      </c>
      <c r="AJ194" s="2">
        <v>100.946171781</v>
      </c>
      <c r="AK194" s="2">
        <v>90.754136518500005</v>
      </c>
      <c r="AL194" s="2">
        <v>93.009406990499997</v>
      </c>
      <c r="AM194" s="2">
        <v>106.12156054499999</v>
      </c>
      <c r="AN194" s="2">
        <v>107.2638139482</v>
      </c>
      <c r="AO194" s="2">
        <v>112.00798849156099</v>
      </c>
      <c r="AP194" s="2">
        <v>129.522726623083</v>
      </c>
      <c r="AQ194" s="2">
        <v>133.354368067</v>
      </c>
      <c r="AR194" s="2">
        <v>126.796096721167</v>
      </c>
      <c r="AS194" s="2">
        <v>105.73196336641701</v>
      </c>
      <c r="AT194" s="2">
        <v>96.105574570499996</v>
      </c>
      <c r="AU194" s="2">
        <v>95.957006604</v>
      </c>
      <c r="AV194" s="2">
        <v>95.124170781083293</v>
      </c>
      <c r="AW194" s="2">
        <v>87.188214958749995</v>
      </c>
      <c r="AX194" s="2">
        <v>81.464171640000004</v>
      </c>
      <c r="AY194" s="2">
        <v>85.900131856929093</v>
      </c>
      <c r="AZ194" s="2">
        <v>90.100829593059103</v>
      </c>
      <c r="BA194" s="2">
        <v>85.841915749999998</v>
      </c>
      <c r="BD194" s="2"/>
      <c r="BE194" s="2"/>
      <c r="BI194" t="s">
        <v>531</v>
      </c>
      <c r="BJ194">
        <v>1.7739419480166301</v>
      </c>
    </row>
    <row r="195" spans="1:62">
      <c r="A195" s="2" t="s">
        <v>460</v>
      </c>
      <c r="H195" s="2">
        <v>4.7619000037618999</v>
      </c>
      <c r="I195" s="2">
        <v>4.7619000037618999</v>
      </c>
      <c r="J195" s="2">
        <v>4.7619000037618999</v>
      </c>
      <c r="K195" s="2">
        <v>4.7619000037618999</v>
      </c>
      <c r="L195" s="2">
        <v>4.7619000037618999</v>
      </c>
      <c r="M195" s="2">
        <v>4.7479628848644202</v>
      </c>
      <c r="N195" s="2">
        <v>4.3859778425048797</v>
      </c>
      <c r="O195" s="2">
        <v>3.99629355042679</v>
      </c>
      <c r="P195" s="2">
        <v>3.9473999989999999</v>
      </c>
      <c r="Q195" s="2">
        <v>3.9307166656666701</v>
      </c>
      <c r="R195" s="2">
        <v>3.96343333233333</v>
      </c>
      <c r="S195" s="2">
        <v>3.9590166656666699</v>
      </c>
      <c r="T195" s="2">
        <v>3.8768999989999999</v>
      </c>
      <c r="U195" s="2">
        <v>3.7733249990000002</v>
      </c>
      <c r="V195" s="2">
        <v>3.6569666656666699</v>
      </c>
      <c r="W195" s="2">
        <v>3.639999999</v>
      </c>
      <c r="X195" s="2">
        <v>3.639999999</v>
      </c>
      <c r="Y195" s="2">
        <v>3.639999999</v>
      </c>
      <c r="Z195" s="2">
        <v>3.6399999995833299</v>
      </c>
      <c r="AA195" s="2">
        <v>3.64</v>
      </c>
      <c r="AB195" s="2">
        <v>3.64</v>
      </c>
      <c r="AC195" s="2">
        <v>3.64</v>
      </c>
      <c r="AD195" s="2">
        <v>3.64</v>
      </c>
      <c r="AE195" s="2">
        <v>3.64</v>
      </c>
      <c r="AF195" s="2">
        <v>3.64</v>
      </c>
      <c r="AG195" s="2">
        <v>3.64</v>
      </c>
      <c r="AH195" s="2">
        <v>3.64</v>
      </c>
      <c r="AI195" s="2">
        <v>3.64</v>
      </c>
      <c r="AJ195" s="2">
        <v>3.64</v>
      </c>
      <c r="AK195" s="2">
        <v>3.64</v>
      </c>
      <c r="AL195" s="2">
        <v>3.64</v>
      </c>
      <c r="AM195" s="2">
        <v>3.64</v>
      </c>
      <c r="AN195" s="2">
        <v>3.64</v>
      </c>
      <c r="AO195" s="2">
        <v>3.64</v>
      </c>
      <c r="AP195" s="2">
        <v>3.64</v>
      </c>
      <c r="AQ195" s="2">
        <v>3.64</v>
      </c>
      <c r="AR195" s="2">
        <v>3.64</v>
      </c>
      <c r="AS195" s="2">
        <v>3.64</v>
      </c>
      <c r="AT195" s="2">
        <v>3.64</v>
      </c>
      <c r="AU195" s="2">
        <v>3.64</v>
      </c>
      <c r="AV195" s="2">
        <v>3.64</v>
      </c>
      <c r="AW195" s="2">
        <v>3.64</v>
      </c>
      <c r="AX195" s="2">
        <v>3.64</v>
      </c>
      <c r="AY195" s="2">
        <v>3.64</v>
      </c>
      <c r="AZ195" s="2">
        <v>3.64</v>
      </c>
      <c r="BA195" s="2">
        <v>3.64</v>
      </c>
      <c r="BB195" s="2">
        <v>3.64</v>
      </c>
      <c r="BD195" s="2"/>
      <c r="BE195" s="2"/>
      <c r="BI195" t="s">
        <v>533</v>
      </c>
      <c r="BJ195">
        <v>6.4426293976465896</v>
      </c>
    </row>
    <row r="196" spans="1:62">
      <c r="A196" s="2" t="s">
        <v>462</v>
      </c>
      <c r="B196" s="2">
        <v>5.9999999989999997E-4</v>
      </c>
      <c r="C196" s="2">
        <v>5.9999999989999997E-4</v>
      </c>
      <c r="D196" s="2">
        <v>5.9999999989999997E-4</v>
      </c>
      <c r="E196" s="2">
        <v>5.9999999989999997E-4</v>
      </c>
      <c r="F196" s="2">
        <v>5.9999999989999997E-4</v>
      </c>
      <c r="G196" s="2">
        <v>5.9999999989999997E-4</v>
      </c>
      <c r="H196" s="2">
        <v>5.9999999989999997E-4</v>
      </c>
      <c r="I196" s="2">
        <v>5.9999999989999997E-4</v>
      </c>
      <c r="J196" s="2">
        <v>5.9999999989999997E-4</v>
      </c>
      <c r="K196" s="2">
        <v>5.9999999989999997E-4</v>
      </c>
      <c r="L196" s="2">
        <v>5.9999999989999997E-4</v>
      </c>
      <c r="M196" s="2">
        <v>5.9999999989999997E-4</v>
      </c>
      <c r="N196" s="2">
        <v>5.5299999990000002E-4</v>
      </c>
      <c r="O196" s="2">
        <v>1.87941666665833E-3</v>
      </c>
      <c r="P196" s="2">
        <v>2E-3</v>
      </c>
      <c r="Q196" s="2">
        <v>2E-3</v>
      </c>
      <c r="R196" s="2">
        <v>2E-3</v>
      </c>
      <c r="S196" s="2">
        <v>2E-3</v>
      </c>
      <c r="T196" s="2">
        <v>1.8360249999916701E-3</v>
      </c>
      <c r="U196" s="2">
        <v>1.8E-3</v>
      </c>
      <c r="V196" s="2">
        <v>1.8E-3</v>
      </c>
      <c r="W196" s="2">
        <v>1.5E-3</v>
      </c>
      <c r="X196" s="2">
        <v>1.5E-3</v>
      </c>
      <c r="Y196" s="2">
        <v>1.71784999995E-3</v>
      </c>
      <c r="Z196" s="2">
        <v>2.1280166666249999E-3</v>
      </c>
      <c r="AA196" s="2">
        <v>1.714141666625E-3</v>
      </c>
      <c r="AB196" s="2">
        <v>1.6153416666499999E-3</v>
      </c>
      <c r="AC196" s="2">
        <v>1.4557000000000001E-3</v>
      </c>
      <c r="AD196" s="2">
        <v>1.42769166666667E-3</v>
      </c>
      <c r="AE196" s="2">
        <v>1.4921583333333301E-3</v>
      </c>
      <c r="AF196" s="2">
        <v>2.2432083333333301E-3</v>
      </c>
      <c r="AG196" s="2">
        <v>7.6387249999999999E-3</v>
      </c>
      <c r="AH196" s="2">
        <v>3.07953333333333E-2</v>
      </c>
      <c r="AI196" s="2">
        <v>7.6005083333333306E-2</v>
      </c>
      <c r="AJ196" s="2">
        <v>0.16550858333333299</v>
      </c>
      <c r="AK196" s="2">
        <v>0.20332758333333301</v>
      </c>
      <c r="AL196" s="2">
        <v>0.30842174999999999</v>
      </c>
      <c r="AM196" s="2">
        <v>0.71679433333333298</v>
      </c>
      <c r="AN196" s="2">
        <v>0.88755758333333301</v>
      </c>
      <c r="AO196" s="2">
        <v>1.5332837500000001</v>
      </c>
      <c r="AP196" s="2">
        <v>2.1708720833333301</v>
      </c>
      <c r="AQ196" s="2">
        <v>2.9060791666666699</v>
      </c>
      <c r="AR196" s="2">
        <v>3.3055430000000001</v>
      </c>
      <c r="AS196" s="2">
        <v>3.3200070833333299</v>
      </c>
      <c r="AT196" s="2">
        <v>3.26365683333333</v>
      </c>
      <c r="AU196" s="2">
        <v>2.9136531666666698</v>
      </c>
      <c r="AV196" s="2">
        <v>2.8089833333333298</v>
      </c>
      <c r="AW196" s="2">
        <v>2.43825</v>
      </c>
      <c r="AX196" s="2">
        <v>2.5188583333333301</v>
      </c>
      <c r="AY196" s="2">
        <v>3.0493250000000001</v>
      </c>
      <c r="AZ196" s="2">
        <v>3.1779000000000002</v>
      </c>
      <c r="BA196" s="2">
        <v>3.04860833333333</v>
      </c>
      <c r="BB196" s="2">
        <v>3.4681999999999999</v>
      </c>
      <c r="BD196" s="2"/>
      <c r="BE196" s="2"/>
      <c r="BI196" t="s">
        <v>535</v>
      </c>
      <c r="BJ196">
        <v>1.62465833333333</v>
      </c>
    </row>
    <row r="197" spans="1:62">
      <c r="A197" s="2" t="s">
        <v>463</v>
      </c>
      <c r="AI197" s="2">
        <v>0.99166666666666703</v>
      </c>
      <c r="AJ197" s="2">
        <v>2.19075</v>
      </c>
      <c r="AK197" s="2">
        <v>4.5591499999999998</v>
      </c>
      <c r="AL197" s="2">
        <v>5.12083333333333</v>
      </c>
      <c r="AM197" s="2">
        <v>5.7848333333333297</v>
      </c>
      <c r="AN197" s="2">
        <v>9.7050833333333308</v>
      </c>
      <c r="AO197" s="2">
        <v>24.619900000000001</v>
      </c>
      <c r="AP197" s="2">
        <v>28.129166666666698</v>
      </c>
      <c r="AQ197" s="2">
        <v>29.168524999999999</v>
      </c>
      <c r="AR197" s="2">
        <v>31.348483333333299</v>
      </c>
      <c r="AS197" s="2">
        <v>30.692025000000001</v>
      </c>
      <c r="AT197" s="2">
        <v>28.813741666666701</v>
      </c>
      <c r="AU197" s="2">
        <v>28.284441666666702</v>
      </c>
      <c r="AV197" s="2">
        <v>27.190958333333299</v>
      </c>
      <c r="AW197" s="2">
        <v>25.580845367540402</v>
      </c>
      <c r="AX197" s="2">
        <v>24.852875000000001</v>
      </c>
      <c r="AY197" s="2">
        <v>31.740358333333301</v>
      </c>
      <c r="AZ197" s="2">
        <v>30.367915338305899</v>
      </c>
      <c r="BA197" s="2">
        <v>29.382341370930199</v>
      </c>
      <c r="BB197" s="2">
        <v>30.839831351991698</v>
      </c>
      <c r="BD197" s="2"/>
      <c r="BE197" s="2"/>
      <c r="BI197" t="s">
        <v>537</v>
      </c>
      <c r="BJ197">
        <v>1.90376824244752</v>
      </c>
    </row>
    <row r="198" spans="1:62">
      <c r="A198" s="2" t="s">
        <v>465</v>
      </c>
      <c r="B198" s="2">
        <v>49.999999950000003</v>
      </c>
      <c r="C198" s="2">
        <v>49.999999950000003</v>
      </c>
      <c r="D198" s="2">
        <v>49.999999950000003</v>
      </c>
      <c r="E198" s="2">
        <v>49.999999950000003</v>
      </c>
      <c r="F198" s="2">
        <v>49.999999950000003</v>
      </c>
      <c r="G198" s="2">
        <v>49.999999950000003</v>
      </c>
      <c r="H198" s="2">
        <v>87.499999912500002</v>
      </c>
      <c r="I198" s="2">
        <v>99.999999900000006</v>
      </c>
      <c r="J198" s="2">
        <v>99.999999900000006</v>
      </c>
      <c r="K198" s="2">
        <v>99.999999900000006</v>
      </c>
      <c r="L198" s="2">
        <v>99.999999900000006</v>
      </c>
      <c r="M198" s="2">
        <v>99.707333233333301</v>
      </c>
      <c r="N198" s="2">
        <v>92.104999899999996</v>
      </c>
      <c r="O198" s="2">
        <v>83.921999900000003</v>
      </c>
      <c r="P198" s="2">
        <v>92.978505905258302</v>
      </c>
      <c r="Q198" s="2">
        <v>92.277266554666696</v>
      </c>
      <c r="R198" s="2">
        <v>97.012346554666706</v>
      </c>
      <c r="S198" s="2">
        <v>95.935093221333304</v>
      </c>
      <c r="T198" s="2">
        <v>89.487906554666694</v>
      </c>
      <c r="U198" s="2">
        <v>86.690706554666704</v>
      </c>
      <c r="V198" s="2">
        <v>86.063879888000002</v>
      </c>
      <c r="W198" s="2">
        <v>87.160305038956693</v>
      </c>
      <c r="X198" s="2">
        <v>93.059967438956704</v>
      </c>
      <c r="Y198" s="2">
        <v>96.093935247290005</v>
      </c>
      <c r="Z198" s="2">
        <v>100.23289152364499</v>
      </c>
      <c r="AA198" s="2">
        <v>101.244670649548</v>
      </c>
      <c r="AB198" s="2">
        <v>87.590916816666606</v>
      </c>
      <c r="AC198" s="2">
        <v>79.460649991666699</v>
      </c>
      <c r="AD198" s="2">
        <v>76.447737733333298</v>
      </c>
      <c r="AE198" s="2">
        <v>80.148978174999996</v>
      </c>
      <c r="AF198" s="2">
        <v>83.704097558333302</v>
      </c>
      <c r="AG198" s="2">
        <v>125.1642483</v>
      </c>
      <c r="AH198" s="2">
        <v>133.938583325</v>
      </c>
      <c r="AI198" s="2">
        <v>144.23702053722499</v>
      </c>
      <c r="AJ198" s="2">
        <v>140.703847467575</v>
      </c>
      <c r="AK198" s="2">
        <v>262.18226325860002</v>
      </c>
      <c r="AL198" s="2">
        <v>306.82</v>
      </c>
      <c r="AM198" s="2">
        <v>301.52981666666699</v>
      </c>
      <c r="AN198" s="2">
        <v>312.31409166666703</v>
      </c>
      <c r="AO198" s="2">
        <v>333.94192500000003</v>
      </c>
      <c r="AP198" s="2">
        <v>389.696216666667</v>
      </c>
      <c r="AQ198" s="2">
        <v>442.99189166666702</v>
      </c>
      <c r="AR198" s="2">
        <v>475.36524166666698</v>
      </c>
      <c r="AS198" s="2">
        <v>537.65498475000004</v>
      </c>
      <c r="AT198" s="2">
        <v>577.44897458333298</v>
      </c>
      <c r="AU198" s="2">
        <v>557.82264077499997</v>
      </c>
      <c r="AV198" s="2">
        <v>551.71033333333298</v>
      </c>
      <c r="AW198" s="2">
        <v>546.95500000000004</v>
      </c>
      <c r="AX198" s="2">
        <v>546.84865308253995</v>
      </c>
      <c r="AY198" s="2">
        <v>568.28132683333297</v>
      </c>
      <c r="AZ198" s="2">
        <v>583.13090659057195</v>
      </c>
      <c r="BA198" s="2">
        <v>600.30651968109703</v>
      </c>
      <c r="BB198" s="2">
        <v>614.29514240306696</v>
      </c>
      <c r="BD198" s="2"/>
      <c r="BE198" s="2"/>
      <c r="BI198" t="s">
        <v>539</v>
      </c>
      <c r="BJ198" t="s">
        <v>597</v>
      </c>
    </row>
    <row r="199" spans="1:62">
      <c r="A199" s="2" t="s">
        <v>152</v>
      </c>
      <c r="BD199" s="2"/>
      <c r="BE199" s="2"/>
      <c r="BI199" t="s">
        <v>541</v>
      </c>
      <c r="BJ199" t="s">
        <v>597</v>
      </c>
    </row>
    <row r="200" spans="1:62">
      <c r="A200" s="2" t="s">
        <v>473</v>
      </c>
      <c r="B200" s="2">
        <v>4.5000000035000003</v>
      </c>
      <c r="C200" s="2">
        <v>4.5000000035000003</v>
      </c>
      <c r="D200" s="2">
        <v>4.5000000035000003</v>
      </c>
      <c r="E200" s="2">
        <v>4.5000000035000003</v>
      </c>
      <c r="F200" s="2">
        <v>4.5000000035000003</v>
      </c>
      <c r="G200" s="2">
        <v>4.5000000035000003</v>
      </c>
      <c r="H200" s="2">
        <v>4.5000000035000003</v>
      </c>
      <c r="I200" s="2">
        <v>4.5000000035000003</v>
      </c>
      <c r="J200" s="2">
        <v>4.5000000035000003</v>
      </c>
      <c r="K200" s="2">
        <v>4.5000000035000003</v>
      </c>
      <c r="L200" s="2">
        <v>4.5000000035000003</v>
      </c>
      <c r="M200" s="2">
        <v>4.4868294129714501</v>
      </c>
      <c r="N200" s="2">
        <v>4.1447532058696597</v>
      </c>
      <c r="O200" s="2">
        <v>3.70658904010295</v>
      </c>
      <c r="P200" s="2">
        <v>3.5499999990000002</v>
      </c>
      <c r="Q200" s="2">
        <v>3.5176124990000002</v>
      </c>
      <c r="R200" s="2">
        <v>3.5299999990000002</v>
      </c>
      <c r="S200" s="2">
        <v>3.525064999</v>
      </c>
      <c r="T200" s="2">
        <v>3.3995616656666701</v>
      </c>
      <c r="U200" s="2">
        <v>3.3608366656666702</v>
      </c>
      <c r="V200" s="2">
        <v>3.32674166566667</v>
      </c>
      <c r="W200" s="2">
        <v>3.3825083325833298</v>
      </c>
      <c r="X200" s="2">
        <v>3.42817083241667</v>
      </c>
      <c r="Y200" s="2">
        <v>3.4547591657500001</v>
      </c>
      <c r="Z200" s="2">
        <v>3.5238108330000002</v>
      </c>
      <c r="AA200" s="2">
        <v>3.62213583316667</v>
      </c>
      <c r="AB200" s="2">
        <v>3.7062499999999998</v>
      </c>
      <c r="AC200" s="2">
        <v>3.75</v>
      </c>
      <c r="AD200" s="2">
        <v>3.75</v>
      </c>
      <c r="AE200" s="2">
        <v>3.75</v>
      </c>
      <c r="AF200" s="2">
        <v>3.75</v>
      </c>
      <c r="AG200" s="2">
        <v>3.75</v>
      </c>
      <c r="AH200" s="2">
        <v>3.75</v>
      </c>
      <c r="AI200" s="2">
        <v>3.75</v>
      </c>
      <c r="AJ200" s="2">
        <v>3.75</v>
      </c>
      <c r="AK200" s="2">
        <v>3.75</v>
      </c>
      <c r="AL200" s="2">
        <v>3.75</v>
      </c>
      <c r="AM200" s="2">
        <v>3.75</v>
      </c>
      <c r="AN200" s="2">
        <v>3.75</v>
      </c>
      <c r="AO200" s="2">
        <v>3.75</v>
      </c>
      <c r="AP200" s="2">
        <v>3.75</v>
      </c>
      <c r="AQ200" s="2">
        <v>3.75</v>
      </c>
      <c r="AR200" s="2">
        <v>3.75</v>
      </c>
      <c r="AS200" s="2">
        <v>3.75</v>
      </c>
      <c r="AT200" s="2">
        <v>3.75</v>
      </c>
      <c r="AU200" s="2">
        <v>3.7470833333333302</v>
      </c>
      <c r="AV200" s="2">
        <v>3.7450000000000001</v>
      </c>
      <c r="AW200" s="2">
        <v>3.7475000000000001</v>
      </c>
      <c r="AX200" s="2">
        <v>3.75</v>
      </c>
      <c r="AY200" s="2">
        <v>3.75</v>
      </c>
      <c r="AZ200" s="2">
        <v>3.75</v>
      </c>
      <c r="BA200" s="2">
        <v>3.75</v>
      </c>
      <c r="BB200" s="2">
        <v>3.75</v>
      </c>
      <c r="BD200" s="2"/>
      <c r="BE200" s="2"/>
      <c r="BI200" t="s">
        <v>543</v>
      </c>
      <c r="BJ200" t="s">
        <v>597</v>
      </c>
    </row>
    <row r="201" spans="1:62">
      <c r="A201" s="2" t="s">
        <v>510</v>
      </c>
      <c r="B201" s="2">
        <v>3.4819999900000001E-4</v>
      </c>
      <c r="C201" s="2">
        <v>3.4819999900000001E-4</v>
      </c>
      <c r="D201" s="2">
        <v>3.4819999900000001E-4</v>
      </c>
      <c r="E201" s="2">
        <v>3.4819999900000001E-4</v>
      </c>
      <c r="F201" s="2">
        <v>3.4819999900000001E-4</v>
      </c>
      <c r="G201" s="2">
        <v>3.4819999900000001E-4</v>
      </c>
      <c r="H201" s="2">
        <v>3.4819999900000001E-4</v>
      </c>
      <c r="I201" s="2">
        <v>3.4819999900000001E-4</v>
      </c>
      <c r="J201" s="2">
        <v>3.4819999900000001E-4</v>
      </c>
      <c r="K201" s="2">
        <v>3.4819999900000001E-4</v>
      </c>
      <c r="L201" s="2">
        <v>3.4819999900000001E-4</v>
      </c>
      <c r="M201" s="2">
        <v>3.4819999900000001E-4</v>
      </c>
      <c r="N201" s="2">
        <v>3.4819999900000001E-4</v>
      </c>
      <c r="O201" s="2">
        <v>3.4819999900000001E-4</v>
      </c>
      <c r="P201" s="2">
        <v>3.4819999900000001E-4</v>
      </c>
      <c r="Q201" s="2">
        <v>3.4819999900000001E-4</v>
      </c>
      <c r="R201" s="2">
        <v>3.4819999900000001E-4</v>
      </c>
      <c r="S201" s="2">
        <v>3.4820616566666701E-4</v>
      </c>
      <c r="T201" s="2">
        <v>3.7745183233333301E-4</v>
      </c>
      <c r="U201" s="2">
        <v>4.29166665666667E-4</v>
      </c>
      <c r="V201" s="2">
        <v>4.9999999900000001E-4</v>
      </c>
      <c r="W201" s="2">
        <v>5.5885833233333302E-4</v>
      </c>
      <c r="X201" s="2">
        <v>9.5229999916666703E-4</v>
      </c>
      <c r="Y201" s="2">
        <v>1.2999999999999999E-3</v>
      </c>
      <c r="Z201" s="2">
        <v>1.2999999999999999E-3</v>
      </c>
      <c r="AA201" s="2">
        <v>2.3040249999166699E-3</v>
      </c>
      <c r="AB201" s="2">
        <v>2.5000000000000001E-3</v>
      </c>
      <c r="AC201" s="2">
        <v>3.0000000000000001E-3</v>
      </c>
      <c r="AD201" s="2">
        <v>4.4999999999999997E-3</v>
      </c>
      <c r="AE201" s="2">
        <v>4.4999999999999997E-3</v>
      </c>
      <c r="AF201" s="2">
        <v>4.4999999999999997E-3</v>
      </c>
      <c r="AG201" s="2">
        <v>6.95564166666667E-3</v>
      </c>
      <c r="AH201" s="2">
        <v>9.7431666666666694E-2</v>
      </c>
      <c r="AI201" s="2">
        <v>0.159313916666667</v>
      </c>
      <c r="AJ201" s="2">
        <v>0.28960891666666699</v>
      </c>
      <c r="AK201" s="2">
        <v>0.58087374999999997</v>
      </c>
      <c r="AL201" s="2">
        <v>1.2507916666666701</v>
      </c>
      <c r="AM201" s="2">
        <v>1.5757425</v>
      </c>
      <c r="AN201" s="2">
        <v>2.0080191666666698</v>
      </c>
      <c r="AO201" s="2">
        <v>2.52550416666667</v>
      </c>
      <c r="AP201" s="2">
        <v>2.5712250000000001</v>
      </c>
      <c r="AQ201" s="2">
        <v>2.5870210416666701</v>
      </c>
      <c r="AR201" s="2">
        <v>2.6330583333333299</v>
      </c>
      <c r="AS201" s="2">
        <v>2.60983433333333</v>
      </c>
      <c r="AT201" s="2">
        <v>2.5790500000000001</v>
      </c>
      <c r="AU201" s="2">
        <v>2.4360583333333299</v>
      </c>
      <c r="AV201" s="2">
        <v>2.17153333333333</v>
      </c>
      <c r="AW201" s="2">
        <v>2.0160999999999998</v>
      </c>
      <c r="AX201" s="2">
        <v>2.0901628287698402</v>
      </c>
      <c r="AY201" s="2">
        <v>2.3015333333333299</v>
      </c>
      <c r="AZ201" s="2">
        <v>2.30600092016667</v>
      </c>
      <c r="BA201" s="2">
        <v>2.6666196217746898</v>
      </c>
      <c r="BB201" s="2">
        <v>3.5729583333333301</v>
      </c>
      <c r="BD201" s="2"/>
      <c r="BE201" s="2"/>
      <c r="BI201" t="s">
        <v>545</v>
      </c>
      <c r="BJ201">
        <v>2586.8895685656098</v>
      </c>
    </row>
    <row r="202" spans="1:62">
      <c r="A202" s="2" t="s">
        <v>475</v>
      </c>
      <c r="B202" s="2">
        <v>245.19510139835899</v>
      </c>
      <c r="C202" s="2">
        <v>245.26010162116</v>
      </c>
      <c r="D202" s="2">
        <v>245.013850686544</v>
      </c>
      <c r="E202" s="2">
        <v>245.01635069607499</v>
      </c>
      <c r="F202" s="2">
        <v>245.027184079042</v>
      </c>
      <c r="G202" s="2">
        <v>245.06093420770799</v>
      </c>
      <c r="H202" s="2">
        <v>245.67843655764401</v>
      </c>
      <c r="I202" s="2">
        <v>246.00093779128099</v>
      </c>
      <c r="J202" s="2">
        <v>247.56469375695099</v>
      </c>
      <c r="K202" s="2">
        <v>259.960574351236</v>
      </c>
      <c r="L202" s="2">
        <v>276.403137026845</v>
      </c>
      <c r="M202" s="2">
        <v>275.35645668533198</v>
      </c>
      <c r="N202" s="2">
        <v>252.02762746264901</v>
      </c>
      <c r="O202" s="2">
        <v>222.88918305322699</v>
      </c>
      <c r="P202" s="2">
        <v>240.70466763782301</v>
      </c>
      <c r="Q202" s="2">
        <v>214.31290034121901</v>
      </c>
      <c r="R202" s="2">
        <v>238.95049426705901</v>
      </c>
      <c r="S202" s="2">
        <v>245.67968656657601</v>
      </c>
      <c r="T202" s="2">
        <v>225.65586023395699</v>
      </c>
      <c r="U202" s="2">
        <v>212.721644262377</v>
      </c>
      <c r="V202" s="2">
        <v>211.27955541470499</v>
      </c>
      <c r="W202" s="2">
        <v>271.73145255032699</v>
      </c>
      <c r="X202" s="2">
        <v>328.60625269898998</v>
      </c>
      <c r="Y202" s="2">
        <v>381.06603602462798</v>
      </c>
      <c r="Z202" s="2">
        <v>436.95666578800802</v>
      </c>
      <c r="AA202" s="2">
        <v>449.26296271160697</v>
      </c>
      <c r="AB202" s="2">
        <v>346.305903554493</v>
      </c>
      <c r="AC202" s="2">
        <v>300.53656240147802</v>
      </c>
      <c r="AD202" s="2">
        <v>297.84821881937802</v>
      </c>
      <c r="AE202" s="2">
        <v>319.008299487903</v>
      </c>
      <c r="AF202" s="2">
        <v>272.264787954393</v>
      </c>
      <c r="AG202" s="2">
        <v>282.10690880881998</v>
      </c>
      <c r="AH202" s="2">
        <v>264.69180075057898</v>
      </c>
      <c r="AI202" s="2">
        <v>283.16257950001801</v>
      </c>
      <c r="AJ202" s="2">
        <v>555.20469565569704</v>
      </c>
      <c r="AK202" s="2">
        <v>499.14842590131002</v>
      </c>
      <c r="AL202" s="2">
        <v>511.55243027251601</v>
      </c>
      <c r="AM202" s="2">
        <v>583.66937235339606</v>
      </c>
      <c r="AN202" s="2">
        <v>589.951774567332</v>
      </c>
      <c r="AO202" s="2">
        <v>615.69913197380595</v>
      </c>
      <c r="AP202" s="2">
        <v>711.97627443083297</v>
      </c>
      <c r="AQ202" s="2">
        <v>733.03850707000004</v>
      </c>
      <c r="AR202" s="2">
        <v>696.98820361166702</v>
      </c>
      <c r="AS202" s="2">
        <v>581.20031386416701</v>
      </c>
      <c r="AT202" s="2">
        <v>528.28480930499995</v>
      </c>
      <c r="AU202" s="2">
        <v>527.46814284000004</v>
      </c>
      <c r="AV202" s="2">
        <v>522.89010961083295</v>
      </c>
      <c r="AW202" s="2">
        <v>479.26678258750002</v>
      </c>
      <c r="AX202" s="2">
        <v>447.80525556077299</v>
      </c>
      <c r="AY202" s="2">
        <v>472.18629075489298</v>
      </c>
      <c r="AZ202" s="2">
        <v>495.277021572396</v>
      </c>
      <c r="BA202" s="2">
        <v>471.86611409170001</v>
      </c>
      <c r="BB202" s="2">
        <v>510.52713590196998</v>
      </c>
      <c r="BD202" s="2"/>
      <c r="BE202" s="2"/>
      <c r="BI202" t="s">
        <v>547</v>
      </c>
      <c r="BJ202">
        <v>7.9930000000000003</v>
      </c>
    </row>
    <row r="203" spans="1:62">
      <c r="A203" s="2" t="s">
        <v>44</v>
      </c>
      <c r="B203" s="2">
        <v>3.0612200020612201</v>
      </c>
      <c r="C203" s="2">
        <v>3.0612200020612201</v>
      </c>
      <c r="D203" s="2">
        <v>3.0612200020612201</v>
      </c>
      <c r="E203" s="2">
        <v>3.0612200020612201</v>
      </c>
      <c r="F203" s="2">
        <v>3.0612200020612201</v>
      </c>
      <c r="G203" s="2">
        <v>3.0612200020612201</v>
      </c>
      <c r="H203" s="2">
        <v>3.0612200020612201</v>
      </c>
      <c r="I203" s="2">
        <v>3.0612200020612201</v>
      </c>
      <c r="J203" s="2">
        <v>3.0612200020612201</v>
      </c>
      <c r="K203" s="2">
        <v>3.0612200020612201</v>
      </c>
      <c r="L203" s="2">
        <v>3.0612200020612201</v>
      </c>
      <c r="M203" s="2">
        <v>3.0507016684727799</v>
      </c>
      <c r="N203" s="2">
        <v>2.8124999989999999</v>
      </c>
      <c r="O203" s="2">
        <v>2.4573666658333302</v>
      </c>
      <c r="P203" s="2">
        <v>2.43686666583333</v>
      </c>
      <c r="Q203" s="2">
        <v>2.3712999990833299</v>
      </c>
      <c r="R203" s="2">
        <v>2.4708416659166699</v>
      </c>
      <c r="S203" s="2">
        <v>2.43939999925</v>
      </c>
      <c r="T203" s="2">
        <v>2.2740249991666701</v>
      </c>
      <c r="U203" s="2">
        <v>2.1745583325000002</v>
      </c>
      <c r="V203" s="2">
        <v>2.14120833258333</v>
      </c>
      <c r="W203" s="2">
        <v>2.1126916659999999</v>
      </c>
      <c r="X203" s="2">
        <v>2.1400249991666702</v>
      </c>
      <c r="Y203" s="2">
        <v>2.1130499989999998</v>
      </c>
      <c r="Z203" s="2">
        <v>2.1330833330000001</v>
      </c>
      <c r="AA203" s="2">
        <v>2.20014999966667</v>
      </c>
      <c r="AB203" s="2">
        <v>2.1774166665000001</v>
      </c>
      <c r="AC203" s="2">
        <v>2.10598333333333</v>
      </c>
      <c r="AD203" s="2">
        <v>2.0124249999999999</v>
      </c>
      <c r="AE203" s="2">
        <v>1.9502583333333301</v>
      </c>
      <c r="AF203" s="2">
        <v>1.81253333333333</v>
      </c>
      <c r="AG203" s="2">
        <v>1.7275499999999999</v>
      </c>
      <c r="AH203" s="2">
        <v>1.62896666666667</v>
      </c>
      <c r="AI203" s="2">
        <v>1.61579083333333</v>
      </c>
      <c r="AJ203" s="2">
        <v>1.52744416666667</v>
      </c>
      <c r="AK203" s="2">
        <v>1.4173750000000001</v>
      </c>
      <c r="AL203" s="2">
        <v>1.4100408333333301</v>
      </c>
      <c r="AM203" s="2">
        <v>1.48480583333333</v>
      </c>
      <c r="AN203" s="2">
        <v>1.67360166666667</v>
      </c>
      <c r="AO203" s="2">
        <v>1.69495666666667</v>
      </c>
      <c r="AP203" s="2">
        <v>1.72396333333333</v>
      </c>
      <c r="AQ203" s="2">
        <v>1.7917225000000001</v>
      </c>
      <c r="AR203" s="2">
        <v>1.7905883333333299</v>
      </c>
      <c r="AS203" s="2">
        <v>1.7421833333333301</v>
      </c>
      <c r="AT203" s="2">
        <v>1.6902283333333299</v>
      </c>
      <c r="AU203" s="2">
        <v>1.6643975</v>
      </c>
      <c r="AV203" s="2">
        <v>1.58893333333333</v>
      </c>
      <c r="AW203" s="2">
        <v>1.5071016666666699</v>
      </c>
      <c r="AX203" s="2">
        <v>1.4148608333333299</v>
      </c>
      <c r="AY203" s="2">
        <v>1.45451471343873</v>
      </c>
      <c r="AZ203" s="2">
        <v>1.36350833333333</v>
      </c>
      <c r="BA203" s="2">
        <v>1.2577758771929799</v>
      </c>
      <c r="BB203" s="2">
        <v>1.2496762037036999</v>
      </c>
      <c r="BD203" s="2"/>
      <c r="BE203" s="2"/>
      <c r="BI203" t="s">
        <v>549</v>
      </c>
      <c r="BJ203">
        <v>3.6724999999999999</v>
      </c>
    </row>
    <row r="204" spans="1:62">
      <c r="A204" s="2" t="s">
        <v>490</v>
      </c>
      <c r="B204" s="2">
        <v>0.89285699989285705</v>
      </c>
      <c r="C204" s="2">
        <v>0.89285699989285705</v>
      </c>
      <c r="D204" s="2">
        <v>0.89285699989285705</v>
      </c>
      <c r="E204" s="2">
        <v>0.89285699989285705</v>
      </c>
      <c r="F204" s="2">
        <v>0.89285699989285705</v>
      </c>
      <c r="G204" s="2">
        <v>0.89285699989285705</v>
      </c>
      <c r="H204" s="2">
        <v>0.89285699989285705</v>
      </c>
      <c r="I204" s="2">
        <v>0.89285699989285705</v>
      </c>
      <c r="J204" s="2">
        <v>0.89285699989285705</v>
      </c>
      <c r="K204" s="2">
        <v>0.89285699989285705</v>
      </c>
      <c r="L204" s="2">
        <v>0.89285699989285705</v>
      </c>
      <c r="M204" s="2">
        <v>0.88161645427590696</v>
      </c>
      <c r="N204" s="2">
        <v>0.83729999899999996</v>
      </c>
      <c r="O204" s="2">
        <v>0.70411390796665796</v>
      </c>
      <c r="P204" s="2">
        <v>0.698085449275053</v>
      </c>
      <c r="Q204" s="2">
        <v>0.76386666666666703</v>
      </c>
      <c r="R204" s="2">
        <v>0.81828333333333303</v>
      </c>
      <c r="S204" s="2">
        <v>0.90181666666666704</v>
      </c>
      <c r="T204" s="2">
        <v>0.87365833333333298</v>
      </c>
      <c r="U204" s="2">
        <v>0.86596432184602701</v>
      </c>
      <c r="V204" s="2">
        <v>0.82982723705133399</v>
      </c>
      <c r="W204" s="2">
        <v>0.87016628815513497</v>
      </c>
      <c r="X204" s="2">
        <v>0.97110438154040202</v>
      </c>
      <c r="Y204" s="2">
        <v>1.1485583118840701</v>
      </c>
      <c r="Z204" s="2">
        <v>1.2737151385596699</v>
      </c>
      <c r="AA204" s="2">
        <v>1.4807666665000001</v>
      </c>
      <c r="AB204" s="2">
        <v>1.74149999983333</v>
      </c>
      <c r="AC204" s="2">
        <v>2.0032916666666698</v>
      </c>
      <c r="AD204" s="2">
        <v>2.0825166666666699</v>
      </c>
      <c r="AE204" s="2">
        <v>2.29324166666667</v>
      </c>
      <c r="AF204" s="2">
        <v>2.5287833333333301</v>
      </c>
      <c r="AG204" s="2">
        <v>2.71475</v>
      </c>
      <c r="AH204" s="2">
        <v>2.9281000000000001</v>
      </c>
      <c r="AI204" s="2">
        <v>3.18773333333333</v>
      </c>
      <c r="AJ204" s="2">
        <v>3.2913583333333301</v>
      </c>
      <c r="AK204" s="2">
        <v>3.4058999999999999</v>
      </c>
      <c r="AL204" s="2">
        <v>3.56635833333333</v>
      </c>
      <c r="AM204" s="2">
        <v>3.7169416666666701</v>
      </c>
      <c r="AN204" s="2">
        <v>4.8156491666666703</v>
      </c>
      <c r="AO204" s="2">
        <v>4.8381416666666697</v>
      </c>
      <c r="AP204" s="2">
        <v>5.0889308333333299</v>
      </c>
      <c r="AQ204" s="2">
        <v>5.2779849531703702</v>
      </c>
      <c r="AR204" s="2">
        <v>6.7487721028988696</v>
      </c>
      <c r="AS204" s="2">
        <v>7.50594374859842</v>
      </c>
      <c r="AT204" s="2">
        <v>7.48474390550839</v>
      </c>
      <c r="AU204" s="2">
        <v>7.5298730248359602</v>
      </c>
      <c r="AV204" s="2">
        <v>7.6094583333333299</v>
      </c>
      <c r="AW204" s="2">
        <v>7.6520000000000001</v>
      </c>
      <c r="AX204" s="2">
        <v>7.7479166666666703</v>
      </c>
      <c r="AY204" s="2">
        <v>8.0550416666666695</v>
      </c>
      <c r="AZ204" s="2">
        <v>8.06450134408602</v>
      </c>
      <c r="BA204" s="2">
        <v>7.64125903009875</v>
      </c>
      <c r="BB204" s="2">
        <v>7.3552028471520297</v>
      </c>
      <c r="BD204" s="2"/>
      <c r="BE204" s="2"/>
      <c r="BI204" t="s">
        <v>551</v>
      </c>
      <c r="BJ204">
        <v>0.63966057761347705</v>
      </c>
    </row>
    <row r="205" spans="1:62">
      <c r="A205" s="2" t="s">
        <v>481</v>
      </c>
      <c r="B205" s="2">
        <v>0.71428599971428597</v>
      </c>
      <c r="C205" s="2">
        <v>0.71428599971428597</v>
      </c>
      <c r="D205" s="2">
        <v>0.71428599971428597</v>
      </c>
      <c r="E205" s="2">
        <v>0.71428599971428597</v>
      </c>
      <c r="F205" s="2">
        <v>0.71428599971428597</v>
      </c>
      <c r="G205" s="2">
        <v>0.71428599971428597</v>
      </c>
      <c r="H205" s="2">
        <v>0.71428599971428597</v>
      </c>
      <c r="I205" s="2">
        <v>0.72420691633134904</v>
      </c>
      <c r="J205" s="2">
        <v>0.83333299983333298</v>
      </c>
      <c r="K205" s="2">
        <v>0.83333299983333298</v>
      </c>
      <c r="L205" s="2">
        <v>0.83333299983333298</v>
      </c>
      <c r="M205" s="2">
        <v>0.83089400256529</v>
      </c>
      <c r="N205" s="2">
        <v>0.80078166566666698</v>
      </c>
      <c r="O205" s="2">
        <v>0.81634166566666699</v>
      </c>
      <c r="P205" s="2">
        <v>0.85546083233333303</v>
      </c>
      <c r="Q205" s="2">
        <v>0.90402166566666697</v>
      </c>
      <c r="R205" s="2">
        <v>1.1128408325000001</v>
      </c>
      <c r="S205" s="2">
        <v>1.14649666575</v>
      </c>
      <c r="T205" s="2">
        <v>1.0470433324999999</v>
      </c>
      <c r="U205" s="2">
        <v>1.0569725444662901</v>
      </c>
      <c r="V205" s="2">
        <v>1.04979764914153</v>
      </c>
      <c r="W205" s="2">
        <v>1.15909847113534</v>
      </c>
      <c r="X205" s="2">
        <v>1.2386504266874001</v>
      </c>
      <c r="Y205" s="2">
        <v>1.8853301635048201</v>
      </c>
      <c r="Z205" s="2">
        <v>2.5099499995833301</v>
      </c>
      <c r="AA205" s="2">
        <v>5.0941625000000004</v>
      </c>
      <c r="AB205" s="2">
        <v>16.092133333250001</v>
      </c>
      <c r="AC205" s="2">
        <v>34.042524999999998</v>
      </c>
      <c r="AD205" s="2">
        <v>32.514083333333303</v>
      </c>
      <c r="AE205" s="2">
        <v>59.812758333333299</v>
      </c>
      <c r="AF205" s="2">
        <v>151.44583333333301</v>
      </c>
      <c r="AG205" s="2">
        <v>295.34416666666698</v>
      </c>
      <c r="AH205" s="2">
        <v>499.44183333333302</v>
      </c>
      <c r="AI205" s="2">
        <v>567.45858333333297</v>
      </c>
      <c r="AJ205" s="2">
        <v>586.73970833333306</v>
      </c>
      <c r="AK205" s="2">
        <v>755.21583333333297</v>
      </c>
      <c r="AL205" s="2">
        <v>920.73249999999996</v>
      </c>
      <c r="AM205" s="2">
        <v>981.48249999999996</v>
      </c>
      <c r="AN205" s="2">
        <v>1563.6179999999999</v>
      </c>
      <c r="AO205" s="2">
        <v>1804.1949999999999</v>
      </c>
      <c r="AP205" s="2">
        <v>2092.125</v>
      </c>
      <c r="AQ205" s="2">
        <v>1986.1541666666701</v>
      </c>
      <c r="AR205" s="2">
        <v>2099.0338657500001</v>
      </c>
      <c r="AS205" s="2">
        <v>2347.9416666666698</v>
      </c>
      <c r="AT205" s="2">
        <v>2701.2966666666698</v>
      </c>
      <c r="AU205" s="2">
        <v>2889.5875000000001</v>
      </c>
      <c r="AV205" s="2">
        <v>2961.90916666667</v>
      </c>
      <c r="AW205" s="2">
        <v>2985.1858333333298</v>
      </c>
      <c r="AX205" s="2">
        <v>2981.5146583333299</v>
      </c>
      <c r="AY205" s="2">
        <v>3385.65</v>
      </c>
      <c r="AZ205" s="2">
        <v>3978.0875265341401</v>
      </c>
      <c r="BA205" s="2">
        <v>4349.1621352623997</v>
      </c>
      <c r="BB205" s="2">
        <v>4344.0376417010802</v>
      </c>
      <c r="BD205" s="2"/>
      <c r="BE205" s="2"/>
      <c r="BI205" t="s">
        <v>46</v>
      </c>
      <c r="BJ205">
        <v>1</v>
      </c>
    </row>
    <row r="206" spans="1:62">
      <c r="A206" s="2" t="s">
        <v>272</v>
      </c>
      <c r="B206" s="2">
        <v>2.5000000015000001</v>
      </c>
      <c r="C206" s="2">
        <v>2.5000000015000001</v>
      </c>
      <c r="D206" s="2">
        <v>2.5000000015000001</v>
      </c>
      <c r="E206" s="2">
        <v>2.5000000015000001</v>
      </c>
      <c r="F206" s="2">
        <v>2.5000000015000001</v>
      </c>
      <c r="G206" s="2">
        <v>2.5000000015000001</v>
      </c>
      <c r="H206" s="2">
        <v>2.5000000015000001</v>
      </c>
      <c r="I206" s="2">
        <v>2.5000000015000001</v>
      </c>
      <c r="J206" s="2">
        <v>2.5000000015000001</v>
      </c>
      <c r="K206" s="2">
        <v>2.5000000015000001</v>
      </c>
      <c r="L206" s="2">
        <v>2.5000000015000001</v>
      </c>
      <c r="M206" s="2">
        <v>2.4999999989999999</v>
      </c>
      <c r="N206" s="2">
        <v>2.5000138172256099</v>
      </c>
      <c r="O206" s="2">
        <v>2.50000419543171</v>
      </c>
      <c r="P206" s="2">
        <v>2.4999979282546501</v>
      </c>
      <c r="Q206" s="2">
        <v>2.5</v>
      </c>
      <c r="R206" s="2">
        <v>2.5</v>
      </c>
      <c r="S206" s="2">
        <v>2.5</v>
      </c>
      <c r="T206" s="2">
        <v>2.5</v>
      </c>
      <c r="U206" s="2">
        <v>2.5</v>
      </c>
      <c r="V206" s="2">
        <v>2.5</v>
      </c>
      <c r="W206" s="2">
        <v>2.5</v>
      </c>
      <c r="X206" s="2">
        <v>2.5</v>
      </c>
      <c r="Y206" s="2">
        <v>2.5</v>
      </c>
      <c r="Z206" s="2">
        <v>2.5</v>
      </c>
      <c r="AA206" s="2">
        <v>2.5</v>
      </c>
      <c r="AB206" s="2">
        <v>4.85215</v>
      </c>
      <c r="AC206" s="2">
        <v>5</v>
      </c>
      <c r="AD206" s="2">
        <v>5</v>
      </c>
      <c r="AE206" s="2">
        <v>5</v>
      </c>
      <c r="AF206" s="2">
        <v>6.8483333333333301</v>
      </c>
      <c r="AG206" s="2">
        <v>8.0166666666666693</v>
      </c>
      <c r="AH206" s="2">
        <v>8.3608333333333302</v>
      </c>
      <c r="AI206" s="2">
        <v>8.7025083333333306</v>
      </c>
      <c r="AJ206" s="2">
        <v>8.7287499999999998</v>
      </c>
      <c r="AK206" s="2">
        <v>8.7545833333333292</v>
      </c>
      <c r="AL206" s="2">
        <v>8.7550000000000008</v>
      </c>
      <c r="AM206" s="2">
        <v>8.7562499999999996</v>
      </c>
      <c r="AN206" s="2">
        <v>8.7550000000000008</v>
      </c>
      <c r="AO206" s="2">
        <v>8.7550000000000008</v>
      </c>
      <c r="AP206" s="2">
        <v>8.7550000000000008</v>
      </c>
      <c r="AQ206" s="2">
        <v>8.75</v>
      </c>
      <c r="AR206" s="2">
        <v>8.75</v>
      </c>
      <c r="AS206" s="2">
        <v>8.75</v>
      </c>
      <c r="AT206" s="2">
        <v>8.75</v>
      </c>
      <c r="AU206" s="2">
        <v>8.75</v>
      </c>
      <c r="AV206" s="2">
        <v>8.75</v>
      </c>
      <c r="AW206" s="2">
        <v>8.75</v>
      </c>
      <c r="AX206" s="2">
        <v>8.75</v>
      </c>
      <c r="AY206" s="2">
        <v>8.75</v>
      </c>
      <c r="AZ206" s="2">
        <v>8.75</v>
      </c>
      <c r="BA206" s="2">
        <v>8.75</v>
      </c>
      <c r="BB206" s="2">
        <v>8.75</v>
      </c>
      <c r="BD206" s="2"/>
      <c r="BE206" s="2"/>
      <c r="BI206" t="s">
        <v>554</v>
      </c>
      <c r="BJ206">
        <v>20.481608333333298</v>
      </c>
    </row>
    <row r="207" spans="1:62">
      <c r="A207" s="2" t="s">
        <v>469</v>
      </c>
      <c r="N207" s="2">
        <v>583.21749999941699</v>
      </c>
      <c r="O207" s="2">
        <v>582.99583333191697</v>
      </c>
      <c r="P207" s="2">
        <v>650.34333333183304</v>
      </c>
      <c r="Q207" s="2">
        <v>652.84916666599997</v>
      </c>
      <c r="R207" s="2">
        <v>832.33499999966705</v>
      </c>
      <c r="S207" s="2">
        <v>882.38833333125001</v>
      </c>
      <c r="T207" s="2">
        <v>848.663333330917</v>
      </c>
      <c r="U207" s="2">
        <v>830.86166666591703</v>
      </c>
      <c r="V207" s="2">
        <v>856.44749999741703</v>
      </c>
      <c r="W207" s="2">
        <v>1136.7649999995799</v>
      </c>
      <c r="X207" s="2">
        <v>1352.50999999808</v>
      </c>
      <c r="Y207" s="2">
        <v>1518.84833333283</v>
      </c>
      <c r="Z207" s="2">
        <v>1756.9608333318299</v>
      </c>
      <c r="AA207" s="2">
        <v>1909.4391666639999</v>
      </c>
      <c r="AB207" s="2">
        <v>1490.8099999987501</v>
      </c>
      <c r="AC207" s="2">
        <v>1296.07</v>
      </c>
      <c r="AD207" s="2">
        <v>1301.6275000000001</v>
      </c>
      <c r="AE207" s="2">
        <v>1372.0933333333301</v>
      </c>
      <c r="AF207" s="2">
        <v>1198.1016666666701</v>
      </c>
      <c r="AG207" s="2">
        <v>1240.61333333333</v>
      </c>
      <c r="AH207" s="2">
        <v>1232.4058333333301</v>
      </c>
      <c r="AI207" s="2">
        <v>1573.6658666666699</v>
      </c>
      <c r="AJ207" s="2">
        <v>1612.4449833333299</v>
      </c>
      <c r="AK207" s="2">
        <v>1628.9331583333301</v>
      </c>
      <c r="AL207" s="2">
        <v>1542.9469666666701</v>
      </c>
      <c r="AM207" s="2">
        <v>1703.09690833333</v>
      </c>
      <c r="AN207" s="2">
        <v>1736.20738333333</v>
      </c>
      <c r="AO207" s="2">
        <v>0.93862727583333305</v>
      </c>
      <c r="AP207" s="2">
        <v>1.08540083333333</v>
      </c>
      <c r="AQ207" s="2">
        <v>1.11751</v>
      </c>
      <c r="AR207" s="2">
        <v>1.0625516666666699</v>
      </c>
      <c r="AS207" s="2">
        <v>0.88603416666666701</v>
      </c>
      <c r="AT207" s="2">
        <v>0.805365</v>
      </c>
      <c r="AU207" s="2">
        <v>0.80411999999999995</v>
      </c>
      <c r="AV207" s="2">
        <v>0.79714083333333297</v>
      </c>
      <c r="AW207" s="2">
        <v>0.73063750000000005</v>
      </c>
      <c r="AX207" s="2">
        <v>0.682674711239873</v>
      </c>
      <c r="AY207" s="2">
        <v>0.71984335978561498</v>
      </c>
      <c r="AZ207" s="2">
        <v>0.75504495198983501</v>
      </c>
      <c r="BA207" s="2">
        <v>0.71935525360915398</v>
      </c>
      <c r="BB207" s="2">
        <v>0.77829360141285198</v>
      </c>
      <c r="BD207" s="2"/>
      <c r="BE207" s="2"/>
      <c r="BI207" t="s">
        <v>556</v>
      </c>
      <c r="BJ207" t="s">
        <v>597</v>
      </c>
    </row>
    <row r="208" spans="1:62">
      <c r="A208" s="2" t="s">
        <v>492</v>
      </c>
      <c r="B208" s="2">
        <v>7.1428600061428602</v>
      </c>
      <c r="C208" s="2">
        <v>7.1428600061428602</v>
      </c>
      <c r="D208" s="2">
        <v>7.1428600061428602</v>
      </c>
      <c r="E208" s="2">
        <v>7.1428600061428602</v>
      </c>
      <c r="F208" s="2">
        <v>7.1428600061428602</v>
      </c>
      <c r="G208" s="2">
        <v>7.1428600061428602</v>
      </c>
      <c r="H208" s="2">
        <v>7.1428600061428602</v>
      </c>
      <c r="I208" s="2">
        <v>7.1428600061428602</v>
      </c>
      <c r="J208" s="2">
        <v>7.1428600061428602</v>
      </c>
      <c r="K208" s="2">
        <v>7.1428600061428602</v>
      </c>
      <c r="L208" s="2">
        <v>7.1428600061428602</v>
      </c>
      <c r="M208" s="2">
        <v>7.1285599990000001</v>
      </c>
      <c r="N208" s="2">
        <v>6.9801249990000001</v>
      </c>
      <c r="O208" s="2">
        <v>6.2814999990000002</v>
      </c>
      <c r="P208" s="2">
        <v>6.2949999989999998</v>
      </c>
      <c r="Q208" s="2">
        <v>6.2949999989999998</v>
      </c>
      <c r="R208" s="2">
        <v>6.2949999989999998</v>
      </c>
      <c r="S208" s="2">
        <v>6.2949999989999998</v>
      </c>
      <c r="T208" s="2">
        <v>6.2949999989999998</v>
      </c>
      <c r="U208" s="2">
        <v>6.2949999989999998</v>
      </c>
      <c r="V208" s="2">
        <v>6.2949999989999998</v>
      </c>
      <c r="W208" s="2">
        <v>6.2949999989999998</v>
      </c>
      <c r="X208" s="2">
        <v>10.750349999000001</v>
      </c>
      <c r="Y208" s="2">
        <v>15.787658332333301</v>
      </c>
      <c r="Z208" s="2">
        <v>20.0185499995833</v>
      </c>
      <c r="AA208" s="2">
        <v>39.487141666666702</v>
      </c>
      <c r="AB208" s="2">
        <v>72</v>
      </c>
      <c r="AC208" s="2">
        <v>105.177083333333</v>
      </c>
      <c r="AD208" s="2">
        <v>170.45275000000001</v>
      </c>
      <c r="AE208" s="2">
        <v>490.675166666667</v>
      </c>
      <c r="BD208" s="2"/>
      <c r="BE208" s="2"/>
      <c r="BI208" t="s">
        <v>558</v>
      </c>
      <c r="BJ208" t="s">
        <v>597</v>
      </c>
    </row>
    <row r="209" spans="1:62">
      <c r="A209" s="2" t="s">
        <v>477</v>
      </c>
      <c r="AM209" s="2">
        <v>5.9123000000000001</v>
      </c>
      <c r="AN209" s="2">
        <v>10.030799999999999</v>
      </c>
      <c r="AO209" s="2">
        <v>11.6615</v>
      </c>
      <c r="AP209" s="2">
        <v>63.165900000000001</v>
      </c>
      <c r="AQ209" s="2">
        <v>66.913659999999993</v>
      </c>
      <c r="AR209" s="2">
        <v>64.398251269576605</v>
      </c>
      <c r="AS209" s="2">
        <v>57.585425000000001</v>
      </c>
      <c r="AT209" s="2">
        <v>58.381399999999999</v>
      </c>
      <c r="AU209" s="2">
        <v>66.713808333333304</v>
      </c>
      <c r="AV209" s="2">
        <v>67.145816666666704</v>
      </c>
      <c r="AW209" s="2">
        <v>58.453524999999999</v>
      </c>
      <c r="AX209" s="2">
        <v>55.723483333333299</v>
      </c>
      <c r="AY209" s="2">
        <v>67.580600000000004</v>
      </c>
      <c r="AZ209" s="2">
        <v>77.728933333333302</v>
      </c>
      <c r="BA209" s="2">
        <v>73.333399999999997</v>
      </c>
      <c r="BB209" s="2">
        <v>87.973299999999995</v>
      </c>
      <c r="BD209" s="2"/>
      <c r="BE209" s="2"/>
      <c r="BI209" t="s">
        <v>560</v>
      </c>
      <c r="BJ209">
        <v>6.0479618416666696</v>
      </c>
    </row>
    <row r="210" spans="1:62">
      <c r="A210" s="2" t="s">
        <v>156</v>
      </c>
      <c r="BD210" s="2"/>
      <c r="BE210" s="2"/>
      <c r="BI210" t="s">
        <v>45</v>
      </c>
      <c r="BJ210" t="s">
        <v>597</v>
      </c>
    </row>
    <row r="211" spans="1:62">
      <c r="A211" s="2" t="s">
        <v>496</v>
      </c>
      <c r="BD211" s="2"/>
      <c r="BE211" s="2"/>
      <c r="BI211" t="s">
        <v>563</v>
      </c>
      <c r="BJ211">
        <v>1</v>
      </c>
    </row>
    <row r="212" spans="1:62">
      <c r="A212" s="2" t="s">
        <v>154</v>
      </c>
      <c r="BD212" s="2"/>
      <c r="BE212" s="2"/>
      <c r="BI212" t="s">
        <v>565</v>
      </c>
      <c r="BJ212" t="s">
        <v>597</v>
      </c>
    </row>
    <row r="213" spans="1:62">
      <c r="A213" s="2" t="s">
        <v>150</v>
      </c>
      <c r="BD213" s="2"/>
      <c r="BE213" s="2"/>
      <c r="BI213" t="s">
        <v>566</v>
      </c>
      <c r="BJ213">
        <v>214.89</v>
      </c>
    </row>
    <row r="214" spans="1:62">
      <c r="A214" s="2" t="s">
        <v>471</v>
      </c>
      <c r="B214" s="2">
        <v>28.750000028750001</v>
      </c>
      <c r="C214" s="2">
        <v>28.750000028750001</v>
      </c>
      <c r="D214" s="2">
        <v>28.750000028750001</v>
      </c>
      <c r="E214" s="2">
        <v>28.750000028750001</v>
      </c>
      <c r="F214" s="2">
        <v>28.750000028750001</v>
      </c>
      <c r="G214" s="2">
        <v>28.750000028750001</v>
      </c>
      <c r="H214" s="2">
        <v>28.750000028750001</v>
      </c>
      <c r="I214" s="2">
        <v>28.750000028750001</v>
      </c>
      <c r="J214" s="2">
        <v>28.750000028750001</v>
      </c>
      <c r="K214" s="2">
        <v>28.750000028750001</v>
      </c>
      <c r="L214" s="2">
        <v>28.750000028750001</v>
      </c>
      <c r="M214" s="2">
        <v>28.360170287822701</v>
      </c>
      <c r="N214" s="2">
        <v>27.053416666666699</v>
      </c>
      <c r="O214" s="2">
        <v>24.515166666583301</v>
      </c>
      <c r="P214" s="2">
        <v>25.408166666583298</v>
      </c>
      <c r="Q214" s="2">
        <v>25.5432499999167</v>
      </c>
      <c r="R214" s="2">
        <v>30.2290833333333</v>
      </c>
      <c r="S214" s="2">
        <v>37.558070960585603</v>
      </c>
      <c r="T214" s="2">
        <v>36.154724439896903</v>
      </c>
      <c r="U214" s="2">
        <v>35.024583566634902</v>
      </c>
      <c r="V214" s="2">
        <v>34.7713987737202</v>
      </c>
      <c r="W214" s="2">
        <v>38.399464445231601</v>
      </c>
      <c r="X214" s="2">
        <v>40.998602033422898</v>
      </c>
      <c r="Y214" s="2">
        <v>42.335198473825301</v>
      </c>
      <c r="Z214" s="2">
        <v>44.158667395588601</v>
      </c>
      <c r="AA214" s="2">
        <v>44.604388848353302</v>
      </c>
      <c r="AB214" s="2">
        <v>38.589012228171804</v>
      </c>
      <c r="AC214" s="2">
        <v>54.211215237687803</v>
      </c>
      <c r="AD214" s="2">
        <v>86.343333333333305</v>
      </c>
      <c r="AE214" s="2">
        <v>124.67225000000001</v>
      </c>
      <c r="AF214" s="2">
        <v>143.33091666666701</v>
      </c>
      <c r="AG214" s="2">
        <v>201.81591666666699</v>
      </c>
      <c r="AH214" s="2">
        <v>321.337083333333</v>
      </c>
      <c r="AI214" s="2">
        <v>429.85416666666703</v>
      </c>
      <c r="AJ214" s="2">
        <v>732.62816666666697</v>
      </c>
      <c r="AK214" s="2">
        <v>1420.34183333333</v>
      </c>
      <c r="AL214" s="2">
        <v>2203.1635833333298</v>
      </c>
      <c r="AM214" s="2">
        <v>4552.5059166666697</v>
      </c>
      <c r="AN214" s="2">
        <v>6883.2428333333301</v>
      </c>
      <c r="AO214" s="2">
        <v>7118.9583333333303</v>
      </c>
      <c r="AP214" s="2">
        <v>7978.1716666666698</v>
      </c>
      <c r="AQ214" s="2">
        <v>8842.1091666666707</v>
      </c>
      <c r="AR214" s="2">
        <v>9088.3250000000007</v>
      </c>
      <c r="AS214" s="2">
        <v>9347.5833333333394</v>
      </c>
      <c r="AT214" s="2">
        <v>9902.3241666666709</v>
      </c>
      <c r="AU214" s="2">
        <v>10557.9703333333</v>
      </c>
      <c r="AV214" s="2">
        <v>12448.6425</v>
      </c>
      <c r="AW214" s="2">
        <v>13536.754999999999</v>
      </c>
      <c r="AX214" s="2">
        <v>14695.2016666667</v>
      </c>
      <c r="AY214" s="2">
        <v>16208.451254166701</v>
      </c>
      <c r="AZ214" s="2">
        <v>18498.601323751001</v>
      </c>
      <c r="BA214" s="2">
        <v>17622.935005819701</v>
      </c>
      <c r="BB214" s="2">
        <v>19068.416808415401</v>
      </c>
      <c r="BD214" s="2"/>
      <c r="BE214" s="2"/>
      <c r="BI214" t="s">
        <v>568</v>
      </c>
      <c r="BJ214">
        <v>5.3958870679444599</v>
      </c>
    </row>
    <row r="215" spans="1:62">
      <c r="A215" s="2" t="s">
        <v>512</v>
      </c>
      <c r="B215" s="2">
        <v>1.885E-3</v>
      </c>
      <c r="C215" s="2">
        <v>1.885E-3</v>
      </c>
      <c r="D215" s="2">
        <v>1.885E-3</v>
      </c>
      <c r="E215" s="2">
        <v>1.885E-3</v>
      </c>
      <c r="F215" s="2">
        <v>1.885E-3</v>
      </c>
      <c r="G215" s="2">
        <v>1.885E-3</v>
      </c>
      <c r="H215" s="2">
        <v>1.885E-3</v>
      </c>
      <c r="I215" s="2">
        <v>1.885E-3</v>
      </c>
      <c r="J215" s="2">
        <v>1.885E-3</v>
      </c>
      <c r="K215" s="2">
        <v>1.885E-3</v>
      </c>
      <c r="L215" s="2">
        <v>1.885E-3</v>
      </c>
      <c r="M215" s="2">
        <v>1.88358333333333E-3</v>
      </c>
      <c r="N215" s="2">
        <v>1.7849999999999999E-3</v>
      </c>
      <c r="O215" s="2">
        <v>1.7849999999999999E-3</v>
      </c>
      <c r="P215" s="2">
        <v>1.7849999999999999E-3</v>
      </c>
      <c r="Q215" s="2">
        <v>1.7849999999999999E-3</v>
      </c>
      <c r="R215" s="2">
        <v>1.7849999999999999E-3</v>
      </c>
      <c r="S215" s="2">
        <v>1.7849999999999999E-3</v>
      </c>
      <c r="T215" s="2">
        <v>1.7849999999999999E-3</v>
      </c>
      <c r="U215" s="2">
        <v>1.7849999999999999E-3</v>
      </c>
      <c r="V215" s="2">
        <v>1.7849999999999999E-3</v>
      </c>
      <c r="W215" s="2">
        <v>1.7849999999999999E-3</v>
      </c>
      <c r="X215" s="2">
        <v>1.7849999999999999E-3</v>
      </c>
      <c r="Y215" s="2">
        <v>1.7849999999999999E-3</v>
      </c>
      <c r="Z215" s="2">
        <v>1.7849999999999999E-3</v>
      </c>
      <c r="AA215" s="2">
        <v>1.7849999999999999E-3</v>
      </c>
      <c r="AB215" s="2">
        <v>1.7849999999999999E-3</v>
      </c>
      <c r="AC215" s="2">
        <v>1.7849999999999999E-3</v>
      </c>
      <c r="AD215" s="2">
        <v>1.7849999999999999E-3</v>
      </c>
      <c r="AE215" s="2">
        <v>1.7849999999999999E-3</v>
      </c>
      <c r="AF215" s="2">
        <v>1.7849999999999999E-3</v>
      </c>
      <c r="AG215" s="2">
        <v>1.7849999999999999E-3</v>
      </c>
      <c r="AH215" s="2">
        <v>1.7849999999999999E-3</v>
      </c>
      <c r="AI215" s="2">
        <v>1.7849999999999999E-3</v>
      </c>
      <c r="AJ215" s="2">
        <v>0.22246075758842601</v>
      </c>
      <c r="AK215" s="2">
        <v>0.44277198913867399</v>
      </c>
      <c r="AL215" s="2">
        <v>0.40101835370904798</v>
      </c>
      <c r="AM215" s="2">
        <v>0.401566152294698</v>
      </c>
      <c r="AN215" s="2">
        <v>0.40160642570281102</v>
      </c>
      <c r="AO215" s="2">
        <v>0.83408426422225102</v>
      </c>
      <c r="AP215" s="2">
        <v>1.3224905154787401</v>
      </c>
      <c r="AQ215" s="2">
        <v>2.1781822542340898</v>
      </c>
      <c r="AR215" s="2">
        <v>2.3467500000000001</v>
      </c>
      <c r="AS215" s="2">
        <v>2.6013333333333302</v>
      </c>
      <c r="AT215" s="2">
        <v>2.7335833333333301</v>
      </c>
      <c r="AU215" s="2">
        <v>2.73166666666667</v>
      </c>
      <c r="AV215" s="2">
        <v>2.7437499999999999</v>
      </c>
      <c r="AW215" s="2">
        <v>2.7450000000000001</v>
      </c>
      <c r="AX215" s="2">
        <v>2.7450000000000001</v>
      </c>
      <c r="AY215" s="2">
        <v>2.7450000000000001</v>
      </c>
      <c r="AZ215" s="2">
        <v>2.7454166666666699</v>
      </c>
      <c r="BA215" s="2">
        <v>3.2679999999999998</v>
      </c>
      <c r="BB215" s="2">
        <v>3.3</v>
      </c>
      <c r="BD215" s="2"/>
      <c r="BE215" s="2"/>
      <c r="BI215" t="s">
        <v>570</v>
      </c>
      <c r="BJ215" t="s">
        <v>597</v>
      </c>
    </row>
    <row r="216" spans="1:62">
      <c r="A216" s="2" t="s">
        <v>486</v>
      </c>
      <c r="AI216" s="2">
        <v>30.769583333333301</v>
      </c>
      <c r="AJ216" s="2">
        <v>32.044833333333301</v>
      </c>
      <c r="AK216" s="2">
        <v>29.713416666666699</v>
      </c>
      <c r="AL216" s="2">
        <v>30.653749999999999</v>
      </c>
      <c r="AM216" s="2">
        <v>33.6161666666667</v>
      </c>
      <c r="AN216" s="2">
        <v>35.233416666666699</v>
      </c>
      <c r="AO216" s="2">
        <v>41.362833333333299</v>
      </c>
      <c r="AP216" s="2">
        <v>46.035166666666697</v>
      </c>
      <c r="AQ216" s="2">
        <v>48.354833333333303</v>
      </c>
      <c r="AR216" s="2">
        <v>45.326749999999997</v>
      </c>
      <c r="AS216" s="2">
        <v>36.772916666666703</v>
      </c>
      <c r="AT216" s="2">
        <v>32.256916666666697</v>
      </c>
      <c r="AU216" s="2">
        <v>31.018249999999998</v>
      </c>
      <c r="AV216" s="2">
        <v>29.69725</v>
      </c>
      <c r="AW216" s="2">
        <v>24.694333333333301</v>
      </c>
      <c r="AX216" s="2">
        <v>21.361416666666699</v>
      </c>
      <c r="BD216" s="2"/>
      <c r="BE216" s="2"/>
    </row>
    <row r="217" spans="1:62">
      <c r="A217" s="2" t="s">
        <v>488</v>
      </c>
      <c r="AG217" s="2">
        <v>27.571200000000001</v>
      </c>
      <c r="AH217" s="2">
        <v>81.286991666666694</v>
      </c>
      <c r="AI217" s="2">
        <v>113.24188333333301</v>
      </c>
      <c r="AJ217" s="2">
        <v>128.808558333333</v>
      </c>
      <c r="AK217" s="2">
        <v>118.518466666667</v>
      </c>
      <c r="AL217" s="2">
        <v>135.36430833333301</v>
      </c>
      <c r="AM217" s="2">
        <v>159.68833333333299</v>
      </c>
      <c r="AN217" s="2">
        <v>166.134166666667</v>
      </c>
      <c r="AO217" s="2">
        <v>181.76919333333299</v>
      </c>
      <c r="AP217" s="2">
        <v>222.65608583333301</v>
      </c>
      <c r="AQ217" s="2">
        <v>242.74883500000001</v>
      </c>
      <c r="AR217" s="2">
        <v>240.24821499999999</v>
      </c>
      <c r="AS217" s="2">
        <v>207.11371569658101</v>
      </c>
      <c r="AT217" s="2">
        <v>192.38112433333299</v>
      </c>
      <c r="AU217" s="2">
        <v>192.705468</v>
      </c>
      <c r="AV217" s="2">
        <v>191.02825783333299</v>
      </c>
      <c r="BD217" s="2"/>
      <c r="BE217" s="2"/>
    </row>
    <row r="218" spans="1:62">
      <c r="A218" s="2" t="s">
        <v>516</v>
      </c>
      <c r="B218" s="2">
        <v>5.1732100041732103</v>
      </c>
      <c r="C218" s="2">
        <v>5.1732100041732103</v>
      </c>
      <c r="D218" s="2">
        <v>5.1732100041732103</v>
      </c>
      <c r="E218" s="2">
        <v>5.1732100041732103</v>
      </c>
      <c r="F218" s="2">
        <v>5.1732100041732103</v>
      </c>
      <c r="G218" s="2">
        <v>5.1732100041732103</v>
      </c>
      <c r="H218" s="2">
        <v>5.1732100041732103</v>
      </c>
      <c r="I218" s="2">
        <v>5.1732100041732103</v>
      </c>
      <c r="J218" s="2">
        <v>5.1732100041732103</v>
      </c>
      <c r="K218" s="2">
        <v>5.1732100041732103</v>
      </c>
      <c r="L218" s="2">
        <v>5.1732100041732103</v>
      </c>
      <c r="M218" s="2">
        <v>5.1259052475026801</v>
      </c>
      <c r="N218" s="2">
        <v>4.7624166656666702</v>
      </c>
      <c r="O218" s="2">
        <v>4.3672499990000002</v>
      </c>
      <c r="P218" s="2">
        <v>4.4394249989999999</v>
      </c>
      <c r="Q218" s="2">
        <v>4.1521916656666704</v>
      </c>
      <c r="R218" s="2">
        <v>4.35589166566667</v>
      </c>
      <c r="S218" s="2">
        <v>4.48164166566667</v>
      </c>
      <c r="T218" s="2">
        <v>4.5184749990000004</v>
      </c>
      <c r="U218" s="2">
        <v>4.2870833323333297</v>
      </c>
      <c r="V218" s="2">
        <v>4.2295749989999996</v>
      </c>
      <c r="W218" s="2">
        <v>5.0634416656666703</v>
      </c>
      <c r="X218" s="2">
        <v>6.2826083323333304</v>
      </c>
      <c r="Y218" s="2">
        <v>7.6671083323333304</v>
      </c>
      <c r="Z218" s="2">
        <v>8.27179999941667</v>
      </c>
      <c r="AA218" s="2">
        <v>8.6039249996666705</v>
      </c>
      <c r="AB218" s="2">
        <v>7.1235833333333298</v>
      </c>
      <c r="AC218" s="2">
        <v>6.3404416666666696</v>
      </c>
      <c r="AD218" s="2">
        <v>6.1271500000000003</v>
      </c>
      <c r="AE218" s="2">
        <v>6.4468758333333298</v>
      </c>
      <c r="AF218" s="2">
        <v>5.9187900000000004</v>
      </c>
      <c r="AG218" s="2">
        <v>6.0474666666666703</v>
      </c>
      <c r="AH218" s="2">
        <v>5.8238333333333303</v>
      </c>
      <c r="AI218" s="2">
        <v>7.7834266666666698</v>
      </c>
      <c r="AJ218" s="2">
        <v>7.7159700000000004</v>
      </c>
      <c r="AK218" s="2">
        <v>7.13326833333333</v>
      </c>
      <c r="AL218" s="2">
        <v>6.7059558333333298</v>
      </c>
      <c r="AM218" s="2">
        <v>7.6348941666666699</v>
      </c>
      <c r="AN218" s="2">
        <v>7.9498681666666702</v>
      </c>
      <c r="AO218" s="2">
        <v>8.2624283333333306</v>
      </c>
      <c r="AP218" s="2">
        <v>9.1622441666666692</v>
      </c>
      <c r="AQ218" s="2">
        <v>10.3291358333333</v>
      </c>
      <c r="AR218" s="2">
        <v>9.7371233333333294</v>
      </c>
      <c r="AS218" s="2">
        <v>8.08630416666667</v>
      </c>
      <c r="AT218" s="2">
        <v>7.3488866666666697</v>
      </c>
      <c r="AU218" s="2">
        <v>7.4730883333333296</v>
      </c>
      <c r="AV218" s="2">
        <v>7.3782491666666701</v>
      </c>
      <c r="AW218" s="2">
        <v>6.7587700000000002</v>
      </c>
      <c r="AX218" s="2">
        <v>6.5910991666666696</v>
      </c>
      <c r="AY218" s="2">
        <v>7.6538191666666702</v>
      </c>
      <c r="AZ218" s="2">
        <v>7.2075241666666701</v>
      </c>
      <c r="BA218" s="2">
        <v>6.4935433333333297</v>
      </c>
      <c r="BB218" s="2">
        <v>6.7750158333333301</v>
      </c>
      <c r="BD218" s="2"/>
      <c r="BE218" s="2"/>
    </row>
    <row r="219" spans="1:62">
      <c r="A219" s="2" t="s">
        <v>514</v>
      </c>
      <c r="B219" s="2">
        <v>0.71428599971428597</v>
      </c>
      <c r="C219" s="2">
        <v>0.71428599971428597</v>
      </c>
      <c r="D219" s="2">
        <v>0.71428599971428597</v>
      </c>
      <c r="E219" s="2">
        <v>0.71428599971428597</v>
      </c>
      <c r="F219" s="2">
        <v>0.71428599971428597</v>
      </c>
      <c r="G219" s="2">
        <v>0.71428599971428597</v>
      </c>
      <c r="H219" s="2">
        <v>0.71428599971428597</v>
      </c>
      <c r="I219" s="2">
        <v>0.71428599971428597</v>
      </c>
      <c r="J219" s="2">
        <v>0.71428599971428597</v>
      </c>
      <c r="K219" s="2">
        <v>0.71428599971428597</v>
      </c>
      <c r="L219" s="2">
        <v>0.71428599971428597</v>
      </c>
      <c r="M219" s="2">
        <v>0.71521699900000002</v>
      </c>
      <c r="N219" s="2">
        <v>0.76870451342999402</v>
      </c>
      <c r="O219" s="2">
        <v>0.69395909802109201</v>
      </c>
      <c r="P219" s="2">
        <v>0.67947700357025098</v>
      </c>
      <c r="Q219" s="2">
        <v>0.73950775529633594</v>
      </c>
      <c r="R219" s="2">
        <v>0.86956521814744803</v>
      </c>
      <c r="S219" s="2">
        <v>0.86956521814744803</v>
      </c>
      <c r="T219" s="2">
        <v>0.86956521814744803</v>
      </c>
      <c r="U219" s="2">
        <v>0.84179807087060499</v>
      </c>
      <c r="V219" s="2">
        <v>0.77878999999999998</v>
      </c>
      <c r="W219" s="2">
        <v>0.87644333325000001</v>
      </c>
      <c r="X219" s="2">
        <v>1.0858158330833301</v>
      </c>
      <c r="Y219" s="2">
        <v>1.1140999997500001</v>
      </c>
      <c r="Z219" s="2">
        <v>1.47527749975</v>
      </c>
      <c r="AA219" s="2">
        <v>2.2229158328333298</v>
      </c>
      <c r="AB219" s="2">
        <v>2.2850316664166699</v>
      </c>
      <c r="AC219" s="2">
        <v>2.03603333333333</v>
      </c>
      <c r="AD219" s="2">
        <v>2.2734675000000002</v>
      </c>
      <c r="AE219" s="2">
        <v>2.6226775</v>
      </c>
      <c r="AF219" s="2">
        <v>2.58732083333333</v>
      </c>
      <c r="AG219" s="2">
        <v>2.7613150000000002</v>
      </c>
      <c r="AH219" s="2">
        <v>2.8520141666666698</v>
      </c>
      <c r="AI219" s="2">
        <v>3.2677415833333301</v>
      </c>
      <c r="AJ219" s="2">
        <v>3.5507983333333302</v>
      </c>
      <c r="AK219" s="2">
        <v>3.6270850000000001</v>
      </c>
      <c r="AL219" s="2">
        <v>4.2993491666666701</v>
      </c>
      <c r="AM219" s="2">
        <v>4.6079616666666698</v>
      </c>
      <c r="AN219" s="2">
        <v>5.52828416666667</v>
      </c>
      <c r="AO219" s="2">
        <v>6.1094841666666699</v>
      </c>
      <c r="AP219" s="2">
        <v>6.9398283333333302</v>
      </c>
      <c r="AQ219" s="2">
        <v>8.6091808333333297</v>
      </c>
      <c r="AR219" s="2">
        <v>10.540746666666699</v>
      </c>
      <c r="AS219" s="2">
        <v>7.5647491666666697</v>
      </c>
      <c r="AT219" s="2">
        <v>6.4596925000000001</v>
      </c>
      <c r="AU219" s="2">
        <v>6.3593283333333304</v>
      </c>
      <c r="AV219" s="2">
        <v>6.7715491666666701</v>
      </c>
      <c r="AW219" s="2">
        <v>7.0453650000000003</v>
      </c>
      <c r="AX219" s="2">
        <v>8.26122333333333</v>
      </c>
      <c r="AY219" s="2">
        <v>8.4736741582488797</v>
      </c>
      <c r="AZ219" s="2">
        <v>7.3212219611528804</v>
      </c>
      <c r="BA219" s="2">
        <v>7.2611321323273499</v>
      </c>
      <c r="BB219" s="2">
        <v>8.2099686265933105</v>
      </c>
      <c r="BD219" s="2"/>
      <c r="BE219" s="2"/>
    </row>
    <row r="220" spans="1:62">
      <c r="A220" s="2" t="s">
        <v>484</v>
      </c>
      <c r="BD220" s="2"/>
      <c r="BE220" s="2"/>
    </row>
    <row r="221" spans="1:62">
      <c r="A221" s="2" t="s">
        <v>479</v>
      </c>
      <c r="B221" s="2">
        <v>4.7618947529714504</v>
      </c>
      <c r="C221" s="2">
        <v>4.7618947529714504</v>
      </c>
      <c r="D221" s="2">
        <v>4.7618947529714504</v>
      </c>
      <c r="E221" s="2">
        <v>4.7618947529714504</v>
      </c>
      <c r="F221" s="2">
        <v>4.7618947529714504</v>
      </c>
      <c r="G221" s="2">
        <v>4.7618947529714504</v>
      </c>
      <c r="H221" s="2">
        <v>4.7618947529714504</v>
      </c>
      <c r="I221" s="2">
        <v>4.8280328026350103</v>
      </c>
      <c r="J221" s="2">
        <v>5.5555461029055797</v>
      </c>
      <c r="K221" s="2">
        <v>5.5555461029055797</v>
      </c>
      <c r="L221" s="2">
        <v>5.5555461029055797</v>
      </c>
      <c r="M221" s="2">
        <v>5.48576276265615</v>
      </c>
      <c r="N221" s="2">
        <v>5.3385333323333297</v>
      </c>
      <c r="O221" s="2">
        <v>5.4422833323333304</v>
      </c>
      <c r="P221" s="2">
        <v>5.7030916656666699</v>
      </c>
      <c r="Q221" s="2">
        <v>6.0267999989999996</v>
      </c>
      <c r="R221" s="2">
        <v>7.4188833324166703</v>
      </c>
      <c r="S221" s="2">
        <v>7.6433833323333298</v>
      </c>
      <c r="T221" s="2">
        <v>6.9524666656666696</v>
      </c>
      <c r="U221" s="2">
        <v>6.332649999</v>
      </c>
      <c r="V221" s="2">
        <v>6.3919499990000004</v>
      </c>
      <c r="W221" s="2">
        <v>6.3149249989999996</v>
      </c>
      <c r="X221" s="2">
        <v>6.55254166566667</v>
      </c>
      <c r="Y221" s="2">
        <v>6.7676416656666696</v>
      </c>
      <c r="Z221" s="2">
        <v>7.0588666662500001</v>
      </c>
      <c r="AA221" s="2">
        <v>7.1343333333333296</v>
      </c>
      <c r="AB221" s="2">
        <v>6.17679166666667</v>
      </c>
      <c r="AC221" s="2">
        <v>5.6000083333333297</v>
      </c>
      <c r="AD221" s="2">
        <v>5.3835666666666704</v>
      </c>
      <c r="AE221" s="2">
        <v>5.6457166666666696</v>
      </c>
      <c r="AF221" s="2">
        <v>5.3369</v>
      </c>
      <c r="AG221" s="2">
        <v>5.2893083333333299</v>
      </c>
      <c r="AH221" s="2">
        <v>5.12198333333333</v>
      </c>
      <c r="AI221" s="2">
        <v>5.1815333333333298</v>
      </c>
      <c r="AJ221" s="2">
        <v>5.0558583333333296</v>
      </c>
      <c r="AK221" s="2">
        <v>4.7619749999999996</v>
      </c>
      <c r="AL221" s="2">
        <v>4.9699833333333299</v>
      </c>
      <c r="AM221" s="2">
        <v>5.0263416666666698</v>
      </c>
      <c r="AN221" s="2">
        <v>5.2621916666666699</v>
      </c>
      <c r="AO221" s="2">
        <v>5.3425833333333301</v>
      </c>
      <c r="AP221" s="2">
        <v>5.7138166666666699</v>
      </c>
      <c r="AQ221" s="2">
        <v>5.8575416666666698</v>
      </c>
      <c r="AR221" s="2">
        <v>5.4800333333333304</v>
      </c>
      <c r="AS221" s="2">
        <v>5.4007166666666704</v>
      </c>
      <c r="AT221" s="2">
        <v>5.5</v>
      </c>
      <c r="AU221" s="2">
        <v>5.5</v>
      </c>
      <c r="AV221" s="2">
        <v>5.5196916666666702</v>
      </c>
      <c r="AW221" s="2">
        <v>6.7010595376306004</v>
      </c>
      <c r="AX221" s="2">
        <v>9.4572432834492108</v>
      </c>
      <c r="AY221" s="2">
        <v>13.609940452489999</v>
      </c>
      <c r="AZ221" s="2">
        <v>12.06775664095</v>
      </c>
      <c r="BA221" s="2">
        <v>12.381031907384401</v>
      </c>
      <c r="BB221" s="2">
        <v>13.704031214932501</v>
      </c>
      <c r="BD221" s="2"/>
      <c r="BE221" s="2"/>
    </row>
    <row r="222" spans="1:62">
      <c r="A222" s="2" t="s">
        <v>520</v>
      </c>
      <c r="B222" s="2">
        <v>3.579999999</v>
      </c>
      <c r="C222" s="2">
        <v>3.579999999</v>
      </c>
      <c r="D222" s="2">
        <v>3.6899999989999999</v>
      </c>
      <c r="E222" s="2">
        <v>3.8199999990000002</v>
      </c>
      <c r="F222" s="2">
        <v>3.8199999990000002</v>
      </c>
      <c r="G222" s="2">
        <v>3.8199999990000002</v>
      </c>
      <c r="H222" s="2">
        <v>3.8199999990000002</v>
      </c>
      <c r="I222" s="2">
        <v>3.8199999990000002</v>
      </c>
      <c r="J222" s="2">
        <v>3.8199999990000002</v>
      </c>
      <c r="K222" s="2">
        <v>3.8199999990000002</v>
      </c>
      <c r="L222" s="2">
        <v>3.8199999990000002</v>
      </c>
      <c r="M222" s="2">
        <v>3.8199999990000002</v>
      </c>
      <c r="N222" s="2">
        <v>3.8199999990000002</v>
      </c>
      <c r="O222" s="2">
        <v>3.8232499990000002</v>
      </c>
      <c r="P222" s="2">
        <v>3.7329166656666701</v>
      </c>
      <c r="Q222" s="2">
        <v>3.6999999990000001</v>
      </c>
      <c r="R222" s="2">
        <v>3.8526666656666699</v>
      </c>
      <c r="S222" s="2">
        <v>3.9249999990000002</v>
      </c>
      <c r="T222" s="2">
        <v>3.9249999990000002</v>
      </c>
      <c r="U222" s="2">
        <v>3.9249999990000002</v>
      </c>
      <c r="V222" s="2">
        <v>3.9249999990000002</v>
      </c>
      <c r="W222" s="2">
        <v>3.9249999990000002</v>
      </c>
      <c r="X222" s="2">
        <v>3.9249999990000002</v>
      </c>
      <c r="Y222" s="2">
        <v>3.9249999990000002</v>
      </c>
      <c r="Z222" s="2">
        <v>3.92499999958333</v>
      </c>
      <c r="AA222" s="2">
        <v>3.9249999999999998</v>
      </c>
      <c r="AB222" s="2">
        <v>3.9249999999999998</v>
      </c>
      <c r="AC222" s="2">
        <v>3.9249999999999998</v>
      </c>
      <c r="AD222" s="2">
        <v>11.225</v>
      </c>
      <c r="AE222" s="2">
        <v>11.225</v>
      </c>
      <c r="AF222" s="2">
        <v>11.225</v>
      </c>
      <c r="AG222" s="2">
        <v>11.225</v>
      </c>
      <c r="AH222" s="2">
        <v>11.225</v>
      </c>
      <c r="AI222" s="2">
        <v>11.225</v>
      </c>
      <c r="AJ222" s="2">
        <v>11.225</v>
      </c>
      <c r="AK222" s="2">
        <v>11.225</v>
      </c>
      <c r="AL222" s="2">
        <v>11.225</v>
      </c>
      <c r="AM222" s="2">
        <v>11.225</v>
      </c>
      <c r="AN222" s="2">
        <v>11.225</v>
      </c>
      <c r="AO222" s="2">
        <v>11.225</v>
      </c>
      <c r="AP222" s="2">
        <v>11.225</v>
      </c>
      <c r="AQ222" s="2">
        <v>11.225</v>
      </c>
      <c r="AR222" s="2">
        <v>11.225</v>
      </c>
      <c r="AS222" s="2">
        <v>11.225</v>
      </c>
      <c r="AT222" s="2">
        <v>11.225</v>
      </c>
      <c r="AU222" s="2">
        <v>11.225</v>
      </c>
      <c r="AV222" s="2">
        <v>11.225</v>
      </c>
      <c r="AW222" s="2">
        <v>11.225</v>
      </c>
      <c r="AX222" s="2">
        <v>11.225</v>
      </c>
      <c r="AY222" s="2">
        <v>11.225</v>
      </c>
      <c r="AZ222" s="2">
        <v>11.225</v>
      </c>
      <c r="BA222" s="2">
        <v>11.225</v>
      </c>
      <c r="BB222" s="2">
        <v>11.225</v>
      </c>
      <c r="BD222" s="2"/>
      <c r="BE222" s="2"/>
    </row>
    <row r="223" spans="1:62">
      <c r="A223" s="2" t="s">
        <v>541</v>
      </c>
      <c r="BD223" s="2"/>
      <c r="BE223" s="2"/>
    </row>
    <row r="224" spans="1:62">
      <c r="A224" s="2" t="s">
        <v>232</v>
      </c>
      <c r="B224" s="2">
        <v>245.19510139835899</v>
      </c>
      <c r="C224" s="2">
        <v>245.26010162116</v>
      </c>
      <c r="D224" s="2">
        <v>245.013850686545</v>
      </c>
      <c r="E224" s="2">
        <v>245.01635069607499</v>
      </c>
      <c r="F224" s="2">
        <v>245.027184079042</v>
      </c>
      <c r="G224" s="2">
        <v>245.06093420770699</v>
      </c>
      <c r="H224" s="2">
        <v>245.67843655764301</v>
      </c>
      <c r="I224" s="2">
        <v>246.00093779128099</v>
      </c>
      <c r="J224" s="2">
        <v>247.56469375694999</v>
      </c>
      <c r="K224" s="2">
        <v>259.960574351236</v>
      </c>
      <c r="L224" s="2">
        <v>276.40313702684603</v>
      </c>
      <c r="M224" s="2">
        <v>275.35645668533198</v>
      </c>
      <c r="N224" s="2">
        <v>252.02762746264901</v>
      </c>
      <c r="O224" s="2">
        <v>222.88918305322699</v>
      </c>
      <c r="P224" s="2">
        <v>240.70466763782301</v>
      </c>
      <c r="Q224" s="2">
        <v>214.31290034121901</v>
      </c>
      <c r="R224" s="2">
        <v>238.95049426705901</v>
      </c>
      <c r="S224" s="2">
        <v>245.67968656657601</v>
      </c>
      <c r="T224" s="2">
        <v>225.65586023395801</v>
      </c>
      <c r="U224" s="2">
        <v>212.721644262377</v>
      </c>
      <c r="V224" s="2">
        <v>211.27955541470601</v>
      </c>
      <c r="W224" s="2">
        <v>271.73145255032603</v>
      </c>
      <c r="X224" s="2">
        <v>328.60625269898998</v>
      </c>
      <c r="Y224" s="2">
        <v>381.066036024629</v>
      </c>
      <c r="Z224" s="2">
        <v>436.956665788007</v>
      </c>
      <c r="AA224" s="2">
        <v>449.26296271160697</v>
      </c>
      <c r="AB224" s="2">
        <v>346.30590355449198</v>
      </c>
      <c r="AC224" s="2">
        <v>300.536562401477</v>
      </c>
      <c r="AD224" s="2">
        <v>297.84821881937899</v>
      </c>
      <c r="AE224" s="2">
        <v>319.008299487903</v>
      </c>
      <c r="AF224" s="2">
        <v>272.264787954393</v>
      </c>
      <c r="AG224" s="2">
        <v>282.106908808821</v>
      </c>
      <c r="AH224" s="2">
        <v>264.69180075057898</v>
      </c>
      <c r="AI224" s="2">
        <v>283.16257950001801</v>
      </c>
      <c r="AJ224" s="2">
        <v>555.20469565569704</v>
      </c>
      <c r="AK224" s="2">
        <v>499.14842590131002</v>
      </c>
      <c r="AL224" s="2">
        <v>511.55243027251601</v>
      </c>
      <c r="AM224" s="2">
        <v>583.66937235339606</v>
      </c>
      <c r="AN224" s="2">
        <v>589.951774567332</v>
      </c>
      <c r="AO224" s="2">
        <v>615.69913197380595</v>
      </c>
      <c r="AP224" s="2">
        <v>711.97627443083297</v>
      </c>
      <c r="AQ224" s="2">
        <v>733.03850707000004</v>
      </c>
      <c r="AR224" s="2">
        <v>696.98820361166702</v>
      </c>
      <c r="AS224" s="2">
        <v>581.20031386416701</v>
      </c>
      <c r="AT224" s="2">
        <v>528.28480930499995</v>
      </c>
      <c r="AU224" s="2">
        <v>527.46814284000004</v>
      </c>
      <c r="AV224" s="2">
        <v>522.89010961083295</v>
      </c>
      <c r="AW224" s="2">
        <v>479.26678258750002</v>
      </c>
      <c r="AX224" s="2">
        <v>447.80525556077299</v>
      </c>
      <c r="AY224" s="2">
        <v>472.18629075489298</v>
      </c>
      <c r="AZ224" s="2">
        <v>495.277021572396</v>
      </c>
      <c r="BA224" s="2">
        <v>471.86611409170001</v>
      </c>
      <c r="BB224" s="2">
        <v>510.52713590196998</v>
      </c>
      <c r="BD224" s="2"/>
      <c r="BE224" s="2"/>
    </row>
    <row r="225" spans="1:57">
      <c r="A225" s="2" t="s">
        <v>529</v>
      </c>
      <c r="B225" s="2">
        <v>245.19510139835899</v>
      </c>
      <c r="C225" s="2">
        <v>245.26010162116</v>
      </c>
      <c r="D225" s="2">
        <v>245.013850686544</v>
      </c>
      <c r="E225" s="2">
        <v>245.01635069607499</v>
      </c>
      <c r="F225" s="2">
        <v>245.027184079042</v>
      </c>
      <c r="G225" s="2">
        <v>245.06093420770799</v>
      </c>
      <c r="H225" s="2">
        <v>245.67843655764401</v>
      </c>
      <c r="I225" s="2">
        <v>246.00093779128099</v>
      </c>
      <c r="J225" s="2">
        <v>247.56469375695099</v>
      </c>
      <c r="K225" s="2">
        <v>259.960574351236</v>
      </c>
      <c r="L225" s="2">
        <v>276.403137026845</v>
      </c>
      <c r="M225" s="2">
        <v>275.35645668533198</v>
      </c>
      <c r="N225" s="2">
        <v>252.02762746264901</v>
      </c>
      <c r="O225" s="2">
        <v>222.88918305322699</v>
      </c>
      <c r="P225" s="2">
        <v>240.70466763782301</v>
      </c>
      <c r="Q225" s="2">
        <v>214.31290034121901</v>
      </c>
      <c r="R225" s="2">
        <v>238.95049426705901</v>
      </c>
      <c r="S225" s="2">
        <v>245.67968656657601</v>
      </c>
      <c r="T225" s="2">
        <v>225.65586023395699</v>
      </c>
      <c r="U225" s="2">
        <v>212.721644262377</v>
      </c>
      <c r="V225" s="2">
        <v>211.27955541470499</v>
      </c>
      <c r="W225" s="2">
        <v>271.73145255032699</v>
      </c>
      <c r="X225" s="2">
        <v>328.60625269898998</v>
      </c>
      <c r="Y225" s="2">
        <v>381.06603602462798</v>
      </c>
      <c r="Z225" s="2">
        <v>436.95666578800802</v>
      </c>
      <c r="AA225" s="2">
        <v>449.26296271160697</v>
      </c>
      <c r="AB225" s="2">
        <v>346.305903554493</v>
      </c>
      <c r="AC225" s="2">
        <v>300.53656240147802</v>
      </c>
      <c r="AD225" s="2">
        <v>297.84821881937802</v>
      </c>
      <c r="AE225" s="2">
        <v>319.008299487903</v>
      </c>
      <c r="AF225" s="2">
        <v>272.264787954393</v>
      </c>
      <c r="AG225" s="2">
        <v>282.10690880881998</v>
      </c>
      <c r="AH225" s="2">
        <v>264.69180075057898</v>
      </c>
      <c r="AI225" s="2">
        <v>283.16257950001801</v>
      </c>
      <c r="AJ225" s="2">
        <v>555.20469565569704</v>
      </c>
      <c r="AK225" s="2">
        <v>499.14842590131002</v>
      </c>
      <c r="AL225" s="2">
        <v>511.55243027251601</v>
      </c>
      <c r="AM225" s="2">
        <v>583.66937235339606</v>
      </c>
      <c r="AN225" s="2">
        <v>589.951774567332</v>
      </c>
      <c r="AO225" s="2">
        <v>615.69913197380595</v>
      </c>
      <c r="AP225" s="2">
        <v>711.97627443083297</v>
      </c>
      <c r="AQ225" s="2">
        <v>733.03850707000004</v>
      </c>
      <c r="AR225" s="2">
        <v>696.98820361166702</v>
      </c>
      <c r="AS225" s="2">
        <v>581.20031386416701</v>
      </c>
      <c r="AT225" s="2">
        <v>528.28480930499995</v>
      </c>
      <c r="AU225" s="2">
        <v>527.46814284000004</v>
      </c>
      <c r="AV225" s="2">
        <v>522.89010961083295</v>
      </c>
      <c r="AW225" s="2">
        <v>479.26678258750002</v>
      </c>
      <c r="AX225" s="2">
        <v>447.80525556077299</v>
      </c>
      <c r="AY225" s="2">
        <v>472.18629075489298</v>
      </c>
      <c r="AZ225" s="2">
        <v>495.277021572396</v>
      </c>
      <c r="BA225" s="2">
        <v>471.86611409170001</v>
      </c>
      <c r="BB225" s="2">
        <v>510.52713590196998</v>
      </c>
      <c r="BD225" s="2"/>
      <c r="BE225" s="2"/>
    </row>
    <row r="226" spans="1:57">
      <c r="A226" s="2" t="s">
        <v>526</v>
      </c>
      <c r="B226" s="2">
        <v>21.181773533674701</v>
      </c>
      <c r="C226" s="2">
        <v>21.058439578086801</v>
      </c>
      <c r="D226" s="2">
        <v>20.880105345007198</v>
      </c>
      <c r="E226" s="2">
        <v>20.830078862346198</v>
      </c>
      <c r="F226" s="2">
        <v>20.800000019799999</v>
      </c>
      <c r="G226" s="2">
        <v>20.800000019799999</v>
      </c>
      <c r="H226" s="2">
        <v>20.800000019799999</v>
      </c>
      <c r="I226" s="2">
        <v>20.800000019799999</v>
      </c>
      <c r="J226" s="2">
        <v>20.800000019799999</v>
      </c>
      <c r="K226" s="2">
        <v>20.800000019799999</v>
      </c>
      <c r="L226" s="2">
        <v>20.800000019799999</v>
      </c>
      <c r="M226" s="2">
        <v>20.799999999000001</v>
      </c>
      <c r="N226" s="2">
        <v>20.800029492037499</v>
      </c>
      <c r="O226" s="2">
        <v>20.491587976649001</v>
      </c>
      <c r="P226" s="2">
        <v>20.375102798127202</v>
      </c>
      <c r="Q226" s="2">
        <v>20.379269485649299</v>
      </c>
      <c r="R226" s="2">
        <v>20.400102923259801</v>
      </c>
      <c r="S226" s="2">
        <v>20.400102923259801</v>
      </c>
      <c r="T226" s="2">
        <v>20.336102600360199</v>
      </c>
      <c r="U226" s="2">
        <v>20.418936351696502</v>
      </c>
      <c r="V226" s="2">
        <v>20.476353308047798</v>
      </c>
      <c r="W226" s="2">
        <v>21.820443423110699</v>
      </c>
      <c r="X226" s="2">
        <v>23.000116042057702</v>
      </c>
      <c r="Y226" s="2">
        <v>23.000116042057702</v>
      </c>
      <c r="Z226" s="2">
        <v>23.639369267103401</v>
      </c>
      <c r="AA226" s="2">
        <v>27.158887023977499</v>
      </c>
      <c r="AB226" s="2">
        <v>26.2988826852636</v>
      </c>
      <c r="AC226" s="2">
        <v>25.722796445413099</v>
      </c>
      <c r="AD226" s="2">
        <v>25.293877614730299</v>
      </c>
      <c r="AE226" s="2">
        <v>25.702046340723001</v>
      </c>
      <c r="AF226" s="2">
        <v>25.585462419191</v>
      </c>
      <c r="AG226" s="2">
        <v>25.5167954060799</v>
      </c>
      <c r="AH226" s="2">
        <v>25.400128150794099</v>
      </c>
      <c r="AI226" s="2">
        <v>25.319611077896202</v>
      </c>
      <c r="AJ226" s="2">
        <v>25.1499518885845</v>
      </c>
      <c r="AK226" s="2">
        <v>24.915175704072599</v>
      </c>
      <c r="AL226" s="2">
        <v>25.342682860966502</v>
      </c>
      <c r="AM226" s="2">
        <v>31.364334454295399</v>
      </c>
      <c r="AN226" s="2">
        <v>41.359387499999997</v>
      </c>
      <c r="AO226" s="2">
        <v>37.8136558333333</v>
      </c>
      <c r="AP226" s="2">
        <v>40.111803333333299</v>
      </c>
      <c r="AQ226" s="2">
        <v>44.431899999999999</v>
      </c>
      <c r="AR226" s="2">
        <v>42.960083333333301</v>
      </c>
      <c r="AS226" s="2">
        <v>41.484616666666703</v>
      </c>
      <c r="AT226" s="2">
        <v>40.2224149175021</v>
      </c>
      <c r="AU226" s="2">
        <v>40.220130208333302</v>
      </c>
      <c r="AV226" s="2">
        <v>37.881983221536302</v>
      </c>
      <c r="AW226" s="2">
        <v>34.518180591701302</v>
      </c>
      <c r="AX226" s="2">
        <v>33.313300641233802</v>
      </c>
      <c r="AY226" s="2">
        <v>34.285774123424098</v>
      </c>
      <c r="AZ226" s="2">
        <v>31.685704999999999</v>
      </c>
      <c r="BA226" s="2">
        <v>30.4917333333333</v>
      </c>
      <c r="BB226" s="2">
        <v>31.0830916666667</v>
      </c>
      <c r="BD226" s="2"/>
      <c r="BE226" s="2"/>
    </row>
    <row r="227" spans="1:57">
      <c r="A227" s="2" t="s">
        <v>522</v>
      </c>
      <c r="AH227" s="2">
        <v>2.4685179666666698E-3</v>
      </c>
      <c r="AI227" s="2">
        <v>1.0357405E-2</v>
      </c>
      <c r="AJ227" s="2">
        <v>2.44943481666667E-2</v>
      </c>
      <c r="AK227" s="2">
        <v>0.122858703333333</v>
      </c>
      <c r="AL227" s="2">
        <v>0.29549999999999998</v>
      </c>
      <c r="AM227" s="2">
        <v>0.56233333333333302</v>
      </c>
      <c r="AN227" s="2">
        <v>0.77662500000000001</v>
      </c>
      <c r="AO227" s="2">
        <v>1.23779166666667</v>
      </c>
      <c r="AP227" s="2">
        <v>2.0762499999999999</v>
      </c>
      <c r="AQ227" s="2">
        <v>2.3721916666666698</v>
      </c>
      <c r="AR227" s="2">
        <v>2.76413333333333</v>
      </c>
      <c r="AS227" s="2">
        <v>3.0613666666666699</v>
      </c>
      <c r="AT227" s="2">
        <v>2.97050833333333</v>
      </c>
      <c r="AU227" s="2">
        <v>3.11656666666667</v>
      </c>
      <c r="AV227" s="2">
        <v>3.2984083333333301</v>
      </c>
      <c r="AW227" s="2">
        <v>3.44248333333333</v>
      </c>
      <c r="AX227" s="2">
        <v>3.4307249999999998</v>
      </c>
      <c r="AY227" s="2">
        <v>4.1427083333333297</v>
      </c>
      <c r="AZ227" s="2">
        <v>4.3789666666666696</v>
      </c>
      <c r="BA227" s="2">
        <v>4.61018333333333</v>
      </c>
      <c r="BB227" s="2">
        <v>4.7377083333333303</v>
      </c>
      <c r="BD227" s="2"/>
      <c r="BE227" s="2"/>
    </row>
    <row r="228" spans="1:57">
      <c r="A228" s="2" t="s">
        <v>539</v>
      </c>
      <c r="AJ228" s="2">
        <v>19.198333333333299</v>
      </c>
      <c r="AK228" s="2">
        <v>110.916666666667</v>
      </c>
      <c r="AL228" s="2">
        <v>3257.6666666666702</v>
      </c>
      <c r="AM228" s="2">
        <v>4143.4166666666697</v>
      </c>
      <c r="AN228" s="2">
        <v>4890.1666666666697</v>
      </c>
      <c r="AO228" s="2">
        <v>5200</v>
      </c>
      <c r="AP228" s="2">
        <v>5200</v>
      </c>
      <c r="AQ228" s="2">
        <v>5200</v>
      </c>
      <c r="BD228" s="2"/>
      <c r="BE228" s="2"/>
    </row>
    <row r="229" spans="1:57">
      <c r="A229" s="2" t="s">
        <v>528</v>
      </c>
      <c r="B229" s="2">
        <v>1</v>
      </c>
      <c r="C229" s="2">
        <v>1</v>
      </c>
      <c r="D229" s="2">
        <v>1</v>
      </c>
      <c r="E229" s="2">
        <v>1</v>
      </c>
      <c r="F229" s="2">
        <v>1</v>
      </c>
      <c r="G229" s="2">
        <v>1</v>
      </c>
      <c r="H229" s="2">
        <v>1</v>
      </c>
      <c r="I229" s="2">
        <v>1</v>
      </c>
      <c r="J229" s="2">
        <v>1</v>
      </c>
      <c r="K229" s="2">
        <v>1</v>
      </c>
      <c r="L229" s="2">
        <v>1</v>
      </c>
      <c r="M229" s="2">
        <v>1</v>
      </c>
      <c r="N229" s="2">
        <v>1</v>
      </c>
      <c r="O229" s="2">
        <v>1</v>
      </c>
      <c r="P229" s="2">
        <v>1</v>
      </c>
      <c r="Q229" s="2">
        <v>1</v>
      </c>
      <c r="R229" s="2">
        <v>1</v>
      </c>
      <c r="S229" s="2">
        <v>1</v>
      </c>
      <c r="T229" s="2">
        <v>1</v>
      </c>
      <c r="U229" s="2">
        <v>1</v>
      </c>
      <c r="V229" s="2">
        <v>1</v>
      </c>
      <c r="W229" s="2">
        <v>1</v>
      </c>
      <c r="X229" s="2">
        <v>1</v>
      </c>
      <c r="Y229" s="2">
        <v>1</v>
      </c>
      <c r="Z229" s="2">
        <v>1</v>
      </c>
      <c r="AA229" s="2">
        <v>1</v>
      </c>
      <c r="AB229" s="2">
        <v>1</v>
      </c>
      <c r="AC229" s="2">
        <v>1</v>
      </c>
      <c r="AD229" s="2">
        <v>1</v>
      </c>
      <c r="AE229" s="2">
        <v>1</v>
      </c>
      <c r="AF229" s="2">
        <v>1</v>
      </c>
      <c r="AG229" s="2">
        <v>1</v>
      </c>
      <c r="AH229" s="2">
        <v>1</v>
      </c>
      <c r="AI229" s="2">
        <v>1</v>
      </c>
      <c r="AJ229" s="2">
        <v>1</v>
      </c>
      <c r="AK229" s="2">
        <v>1</v>
      </c>
      <c r="AL229" s="2">
        <v>1</v>
      </c>
      <c r="AM229" s="2">
        <v>1</v>
      </c>
      <c r="AN229" s="2">
        <v>1</v>
      </c>
      <c r="AO229" s="2">
        <v>1</v>
      </c>
      <c r="AP229" s="2">
        <v>1</v>
      </c>
      <c r="AQ229" s="2">
        <v>1</v>
      </c>
      <c r="AR229" s="2">
        <v>1</v>
      </c>
      <c r="AS229" s="2">
        <v>1</v>
      </c>
      <c r="AT229" s="2">
        <v>1</v>
      </c>
      <c r="AU229" s="2">
        <v>1</v>
      </c>
      <c r="AV229" s="2">
        <v>1</v>
      </c>
      <c r="AW229" s="2">
        <v>1</v>
      </c>
      <c r="AX229" s="2">
        <v>1</v>
      </c>
      <c r="AY229" s="2">
        <v>1</v>
      </c>
      <c r="AZ229" s="2">
        <v>1</v>
      </c>
      <c r="BA229" s="2">
        <v>1</v>
      </c>
      <c r="BB229" s="2">
        <v>1</v>
      </c>
      <c r="BD229" s="2"/>
      <c r="BE229" s="2"/>
    </row>
    <row r="230" spans="1:57">
      <c r="A230" s="2" t="s">
        <v>531</v>
      </c>
      <c r="B230" s="2">
        <v>0.89285699989285705</v>
      </c>
      <c r="C230" s="2">
        <v>0.89285699989285705</v>
      </c>
      <c r="D230" s="2">
        <v>0.89285699989285705</v>
      </c>
      <c r="E230" s="2">
        <v>0.89285699989285705</v>
      </c>
      <c r="F230" s="2">
        <v>0.89285699989285705</v>
      </c>
      <c r="G230" s="2">
        <v>0.89285699989285705</v>
      </c>
      <c r="H230" s="2">
        <v>0.89285699989285705</v>
      </c>
      <c r="I230" s="2">
        <v>0.89285699989285705</v>
      </c>
      <c r="J230" s="2">
        <v>0.89285699989285705</v>
      </c>
      <c r="K230" s="2">
        <v>0.89285699989285705</v>
      </c>
      <c r="L230" s="2">
        <v>0.89285699989285705</v>
      </c>
      <c r="M230" s="2">
        <v>0.88060784236696699</v>
      </c>
      <c r="N230" s="2">
        <v>0.81920056904624705</v>
      </c>
      <c r="O230" s="2">
        <v>0.70411390796665796</v>
      </c>
      <c r="P230" s="2">
        <v>0.69584522149195405</v>
      </c>
      <c r="Q230" s="2">
        <v>0.763901879621256</v>
      </c>
      <c r="R230" s="2">
        <v>0.81831689486533898</v>
      </c>
      <c r="S230" s="2">
        <v>0.90186116145541395</v>
      </c>
      <c r="T230" s="2">
        <v>0.87369428203154598</v>
      </c>
      <c r="U230" s="2">
        <v>0.89467679004612999</v>
      </c>
      <c r="V230" s="2">
        <v>0.87827954922302398</v>
      </c>
      <c r="W230" s="2">
        <v>0.87024947723652302</v>
      </c>
      <c r="X230" s="2">
        <v>0.98590236463811198</v>
      </c>
      <c r="Y230" s="2">
        <v>1.11005950987325</v>
      </c>
      <c r="Z230" s="2">
        <v>1.13956485971655</v>
      </c>
      <c r="AA230" s="2">
        <v>1.4319524173350899</v>
      </c>
      <c r="AB230" s="2">
        <v>1.49603415377469</v>
      </c>
      <c r="AC230" s="2">
        <v>1.4282372688666101</v>
      </c>
      <c r="AD230" s="2">
        <v>1.27498844541721</v>
      </c>
      <c r="AE230" s="2">
        <v>1.26123285511588</v>
      </c>
      <c r="AF230" s="2">
        <v>1.28003686506171</v>
      </c>
      <c r="AG230" s="2">
        <v>1.2961145894858599</v>
      </c>
      <c r="AH230" s="2">
        <v>1.34717068495896</v>
      </c>
      <c r="AI230" s="2">
        <v>1.3840888319542</v>
      </c>
      <c r="AJ230" s="2">
        <v>1.32021960428569</v>
      </c>
      <c r="AK230" s="2">
        <v>1.2709426283979099</v>
      </c>
      <c r="AL230" s="2">
        <v>1.2319743991993299</v>
      </c>
      <c r="AM230" s="2">
        <v>1.26351842815085</v>
      </c>
      <c r="AN230" s="2">
        <v>1.4920553704766999</v>
      </c>
      <c r="AO230" s="2">
        <v>1.5991323724217399</v>
      </c>
      <c r="AP230" s="2">
        <v>1.75850260417167</v>
      </c>
      <c r="AQ230" s="2">
        <v>2.1235741689248901</v>
      </c>
      <c r="AR230" s="2">
        <v>2.1951873352873799</v>
      </c>
      <c r="AS230" s="2">
        <v>2.1458922520015999</v>
      </c>
      <c r="AT230" s="2">
        <v>1.9715627931326101</v>
      </c>
      <c r="AU230" s="2">
        <v>1.9430362169364801</v>
      </c>
      <c r="AV230" s="2">
        <v>2.0258807949091402</v>
      </c>
      <c r="AW230" s="2">
        <v>1.97093365696189</v>
      </c>
      <c r="AX230" s="2">
        <v>1.9424442568685301</v>
      </c>
      <c r="AY230" s="2">
        <v>2.0344936132287899</v>
      </c>
      <c r="AZ230" s="2">
        <v>1.9059878423835299</v>
      </c>
      <c r="BA230" s="2">
        <v>1.7289507097783201</v>
      </c>
      <c r="BB230" s="2">
        <v>1.7195070158616499</v>
      </c>
      <c r="BD230" s="2"/>
      <c r="BE230" s="2"/>
    </row>
    <row r="231" spans="1:57">
      <c r="A231" s="2" t="s">
        <v>533</v>
      </c>
      <c r="B231" s="2">
        <v>1.7142900007142901</v>
      </c>
      <c r="C231" s="2">
        <v>1.7142900007142901</v>
      </c>
      <c r="D231" s="2">
        <v>1.7142900007142901</v>
      </c>
      <c r="E231" s="2">
        <v>1.7142900007142901</v>
      </c>
      <c r="F231" s="2">
        <v>1.7142900007142901</v>
      </c>
      <c r="G231" s="2">
        <v>1.7142900007142901</v>
      </c>
      <c r="H231" s="2">
        <v>1.7142900007142901</v>
      </c>
      <c r="I231" s="2">
        <v>1.7380991672619099</v>
      </c>
      <c r="J231" s="2">
        <v>2.0000000010000001</v>
      </c>
      <c r="K231" s="2">
        <v>2.0000000010000001</v>
      </c>
      <c r="L231" s="2">
        <v>2.0000000010000001</v>
      </c>
      <c r="M231" s="2">
        <v>1.97487615254815</v>
      </c>
      <c r="N231" s="2">
        <v>1.92128071035726</v>
      </c>
      <c r="O231" s="2">
        <v>1.95922053743668</v>
      </c>
      <c r="P231" s="2">
        <v>2.0532309107887801</v>
      </c>
      <c r="Q231" s="2">
        <v>2.1697975951999999</v>
      </c>
      <c r="R231" s="2">
        <v>2.4357864317</v>
      </c>
      <c r="S231" s="2">
        <v>2.3999999989999998</v>
      </c>
      <c r="T231" s="2">
        <v>2.3999999989999998</v>
      </c>
      <c r="U231" s="2">
        <v>2.3999999989999998</v>
      </c>
      <c r="V231" s="2">
        <v>2.3999999989999998</v>
      </c>
      <c r="W231" s="2">
        <v>2.3999999989999998</v>
      </c>
      <c r="X231" s="2">
        <v>2.3999999989999998</v>
      </c>
      <c r="Y231" s="2">
        <v>2.3999999989999998</v>
      </c>
      <c r="Z231" s="2">
        <v>2.3999999995833301</v>
      </c>
      <c r="AA231" s="2">
        <v>2.4500000000000002</v>
      </c>
      <c r="AB231" s="2">
        <v>3.6</v>
      </c>
      <c r="AC231" s="2">
        <v>3.6</v>
      </c>
      <c r="AD231" s="2">
        <v>3.84375</v>
      </c>
      <c r="AE231" s="2">
        <v>4.25</v>
      </c>
      <c r="AF231" s="2">
        <v>4.25</v>
      </c>
      <c r="AG231" s="2">
        <v>4.25</v>
      </c>
      <c r="AH231" s="2">
        <v>4.25</v>
      </c>
      <c r="AI231" s="2">
        <v>5.3510966666666704</v>
      </c>
      <c r="AJ231" s="2">
        <v>5.9249291666666704</v>
      </c>
      <c r="AK231" s="2">
        <v>5.9477958333333296</v>
      </c>
      <c r="AL231" s="2">
        <v>6.0050658333333304</v>
      </c>
      <c r="AM231" s="2">
        <v>6.2516783333333299</v>
      </c>
      <c r="AN231" s="2">
        <v>6.2983074999999999</v>
      </c>
      <c r="AO231" s="2">
        <v>6.2988999999999997</v>
      </c>
      <c r="AP231" s="2">
        <v>6.29979666666667</v>
      </c>
      <c r="AQ231" s="2">
        <v>6.23321666666667</v>
      </c>
      <c r="AR231" s="2">
        <v>6.2486833333333296</v>
      </c>
      <c r="AS231" s="2">
        <v>6.2950999999999997</v>
      </c>
      <c r="AT231" s="2">
        <v>6.2989916666666703</v>
      </c>
      <c r="AU231" s="2">
        <v>6.29955833333333</v>
      </c>
      <c r="AV231" s="2">
        <v>6.3122833333333297</v>
      </c>
      <c r="AW231" s="2">
        <v>6.3280333333333303</v>
      </c>
      <c r="AX231" s="2">
        <v>6.2894333333333297</v>
      </c>
      <c r="AY231" s="2">
        <v>6.3249083333333296</v>
      </c>
      <c r="AZ231" s="2">
        <v>6.3755083333333298</v>
      </c>
      <c r="BA231" s="2">
        <v>6.40930070568578</v>
      </c>
      <c r="BB231" s="2">
        <v>6.4296026559454198</v>
      </c>
      <c r="BD231" s="2"/>
      <c r="BE231" s="2"/>
    </row>
    <row r="232" spans="1:57">
      <c r="A232" s="2" t="s">
        <v>535</v>
      </c>
      <c r="B232" s="2">
        <v>0.41999999941999999</v>
      </c>
      <c r="C232" s="2">
        <v>0.41999999941999999</v>
      </c>
      <c r="D232" s="2">
        <v>0.41999999941999999</v>
      </c>
      <c r="E232" s="2">
        <v>0.41999999941999999</v>
      </c>
      <c r="F232" s="2">
        <v>0.44624999934124998</v>
      </c>
      <c r="G232" s="2">
        <v>0.52499999952499998</v>
      </c>
      <c r="H232" s="2">
        <v>0.52499999952499998</v>
      </c>
      <c r="I232" s="2">
        <v>0.52499999952499998</v>
      </c>
      <c r="J232" s="2">
        <v>0.52499999952499998</v>
      </c>
      <c r="K232" s="2">
        <v>0.52499999952499998</v>
      </c>
      <c r="L232" s="2">
        <v>0.52499999952499998</v>
      </c>
      <c r="M232" s="2">
        <v>0.52291666623124999</v>
      </c>
      <c r="N232" s="2">
        <v>0.477083333</v>
      </c>
      <c r="O232" s="2">
        <v>0.42159583283333302</v>
      </c>
      <c r="P232" s="2">
        <v>0.43650833233333303</v>
      </c>
      <c r="Q232" s="2">
        <v>0.40226666566666702</v>
      </c>
      <c r="R232" s="2">
        <v>0.42877499899999999</v>
      </c>
      <c r="S232" s="2">
        <v>0.42894999900000003</v>
      </c>
      <c r="T232" s="2">
        <v>0.41617083233333302</v>
      </c>
      <c r="U232" s="2">
        <v>0.40646249899999998</v>
      </c>
      <c r="V232" s="2">
        <v>0.40495416566666698</v>
      </c>
      <c r="W232" s="2">
        <v>0.49380416566666702</v>
      </c>
      <c r="X232" s="2">
        <v>0.59068749899999995</v>
      </c>
      <c r="Y232" s="2">
        <v>0.67876666575</v>
      </c>
      <c r="Z232" s="2">
        <v>0.77683333291666701</v>
      </c>
      <c r="AA232" s="2">
        <v>0.83449583324999999</v>
      </c>
      <c r="AB232" s="2">
        <v>0.79402916666666701</v>
      </c>
      <c r="AC232" s="2">
        <v>0.82866249999999997</v>
      </c>
      <c r="AD232" s="2">
        <v>0.85780416666666703</v>
      </c>
      <c r="AE232" s="2">
        <v>0.94932083333333295</v>
      </c>
      <c r="AF232" s="2">
        <v>0.87833333333333297</v>
      </c>
      <c r="AG232" s="2">
        <v>0.924620833333333</v>
      </c>
      <c r="AH232" s="2">
        <v>0.88443333333333296</v>
      </c>
      <c r="AI232" s="2">
        <v>1.0037416666666701</v>
      </c>
      <c r="AJ232" s="2">
        <v>1.0115541666666701</v>
      </c>
      <c r="AK232" s="2">
        <v>0.94574999999999998</v>
      </c>
      <c r="AL232" s="2">
        <v>0.97340833333333299</v>
      </c>
      <c r="AM232" s="2">
        <v>1.1059083333333299</v>
      </c>
      <c r="AN232" s="2">
        <v>1.138725</v>
      </c>
      <c r="AO232" s="2">
        <v>1.1862250000000001</v>
      </c>
      <c r="AP232" s="2">
        <v>1.3706833333333299</v>
      </c>
      <c r="AQ232" s="2">
        <v>1.4387125000000001</v>
      </c>
      <c r="AR232" s="2">
        <v>1.42173333333333</v>
      </c>
      <c r="AS232" s="2">
        <v>1.2884583333333299</v>
      </c>
      <c r="AT232" s="2">
        <v>1.2454666666666701</v>
      </c>
      <c r="AU232" s="2">
        <v>1.2974333333333301</v>
      </c>
      <c r="AV232" s="2">
        <v>1.3310249999999999</v>
      </c>
      <c r="AW232" s="2">
        <v>1.28135833333333</v>
      </c>
      <c r="AX232" s="2">
        <v>1.23214166666667</v>
      </c>
      <c r="AY232" s="2">
        <v>1.3502749999999999</v>
      </c>
      <c r="AZ232" s="2">
        <v>1.4314</v>
      </c>
      <c r="BA232" s="2">
        <v>1.4077833333333301</v>
      </c>
      <c r="BB232" s="2">
        <v>1.56189166666667</v>
      </c>
      <c r="BD232" s="2"/>
      <c r="BE232" s="2"/>
    </row>
    <row r="233" spans="1:57">
      <c r="A233" s="2" t="s">
        <v>537</v>
      </c>
      <c r="B233" s="2">
        <v>9.0169166665833305E-6</v>
      </c>
      <c r="C233" s="2">
        <v>9.02E-6</v>
      </c>
      <c r="D233" s="2">
        <v>9.02E-6</v>
      </c>
      <c r="E233" s="2">
        <v>9.02E-6</v>
      </c>
      <c r="F233" s="2">
        <v>9.0391666657500005E-6</v>
      </c>
      <c r="G233" s="2">
        <v>9.0399999989999995E-6</v>
      </c>
      <c r="H233" s="2">
        <v>9.0399999989999995E-6</v>
      </c>
      <c r="I233" s="2">
        <v>9.0399999989999995E-6</v>
      </c>
      <c r="J233" s="2">
        <v>9.0399999989999995E-6</v>
      </c>
      <c r="K233" s="2">
        <v>9.0399999989999995E-6</v>
      </c>
      <c r="L233" s="2">
        <v>1.1328499999E-5</v>
      </c>
      <c r="M233" s="2">
        <v>1.48666666670833E-5</v>
      </c>
      <c r="N233" s="2">
        <v>1.415E-5</v>
      </c>
      <c r="O233" s="2">
        <v>1.415E-5</v>
      </c>
      <c r="P233" s="2">
        <v>1.39270833330833E-5</v>
      </c>
      <c r="Q233" s="2">
        <v>1.44420833326667E-5</v>
      </c>
      <c r="R233" s="2">
        <v>1.60530833323333E-5</v>
      </c>
      <c r="S233" s="2">
        <v>1.8002249999000002E-5</v>
      </c>
      <c r="T233" s="2">
        <v>2.42821666656667E-5</v>
      </c>
      <c r="U233" s="2">
        <v>3.1077499999000002E-5</v>
      </c>
      <c r="V233" s="2">
        <v>7.6038083332833302E-5</v>
      </c>
      <c r="W233" s="2">
        <v>1.1121858333266701E-4</v>
      </c>
      <c r="X233" s="2">
        <v>1.6255341666566699E-4</v>
      </c>
      <c r="Y233" s="2">
        <v>2.2545708333224999E-4</v>
      </c>
      <c r="Z233" s="2">
        <v>3.66677833333167E-4</v>
      </c>
      <c r="AA233" s="2">
        <v>5.2198308333316703E-4</v>
      </c>
      <c r="AB233" s="2">
        <v>6.7451175000024998E-4</v>
      </c>
      <c r="AC233" s="2">
        <v>8.5721416666666704E-4</v>
      </c>
      <c r="AD233" s="2">
        <v>1.4223458333333301E-3</v>
      </c>
      <c r="AE233" s="2">
        <v>2.1216791666666701E-3</v>
      </c>
      <c r="AF233" s="2">
        <v>2.6086416666666699E-3</v>
      </c>
      <c r="AG233" s="2">
        <v>4.17181583333333E-3</v>
      </c>
      <c r="AH233" s="2">
        <v>6.8724233333333296E-3</v>
      </c>
      <c r="AI233" s="2">
        <v>1.09846283333333E-2</v>
      </c>
      <c r="AJ233" s="2">
        <v>2.9608675833333299E-2</v>
      </c>
      <c r="AK233" s="2">
        <v>4.5845060833333298E-2</v>
      </c>
      <c r="AL233" s="2">
        <v>8.1404891666666701E-2</v>
      </c>
      <c r="AM233" s="2">
        <v>0.151865</v>
      </c>
      <c r="AN233" s="2">
        <v>0.26072424999999999</v>
      </c>
      <c r="AO233" s="2">
        <v>0.418782916666667</v>
      </c>
      <c r="AP233" s="2">
        <v>0.62521850000000001</v>
      </c>
      <c r="AQ233" s="2">
        <v>1.2255880833333299</v>
      </c>
      <c r="AR233" s="2">
        <v>1.50722641666667</v>
      </c>
      <c r="AS233" s="2">
        <v>1.50088520858333</v>
      </c>
      <c r="AT233" s="2">
        <v>1.4255372500000001</v>
      </c>
      <c r="AU233" s="2">
        <v>1.3435831083333301</v>
      </c>
      <c r="AV233" s="2">
        <v>1.4284534133384501</v>
      </c>
      <c r="AW233" s="2">
        <v>1.3029309053379401</v>
      </c>
      <c r="AX233" s="2">
        <v>1.30152170281795</v>
      </c>
      <c r="AY233" s="2">
        <v>1.54995977566564</v>
      </c>
      <c r="AZ233" s="2">
        <v>1.5028486296723</v>
      </c>
      <c r="BA233" s="2">
        <v>1.67495455197133</v>
      </c>
      <c r="BB233" s="2">
        <v>1.7960009444135501</v>
      </c>
      <c r="BD233" s="2"/>
      <c r="BE233" s="2"/>
    </row>
    <row r="234" spans="1:57">
      <c r="A234" s="2" t="s">
        <v>543</v>
      </c>
      <c r="BD234" s="2"/>
      <c r="BE234" s="2"/>
    </row>
    <row r="235" spans="1:57">
      <c r="A235" s="2" t="s">
        <v>524</v>
      </c>
      <c r="B235" s="2">
        <v>7.1428600061428602</v>
      </c>
      <c r="C235" s="2">
        <v>7.1428600061428602</v>
      </c>
      <c r="D235" s="2">
        <v>7.1428600061428602</v>
      </c>
      <c r="E235" s="2">
        <v>7.1428600061428602</v>
      </c>
      <c r="F235" s="2">
        <v>7.1428600061428602</v>
      </c>
      <c r="G235" s="2">
        <v>7.1428600061428602</v>
      </c>
      <c r="H235" s="2">
        <v>7.1428600061428602</v>
      </c>
      <c r="I235" s="2">
        <v>7.1428600061428602</v>
      </c>
      <c r="J235" s="2">
        <v>7.1428600061428602</v>
      </c>
      <c r="K235" s="2">
        <v>7.1428600061428602</v>
      </c>
      <c r="L235" s="2">
        <v>7.1428600061428602</v>
      </c>
      <c r="M235" s="2">
        <v>7.1428599989999997</v>
      </c>
      <c r="N235" s="2">
        <v>7.1428999989999999</v>
      </c>
      <c r="O235" s="2">
        <v>7.0203836880377004</v>
      </c>
      <c r="P235" s="2">
        <v>7.13484110073603</v>
      </c>
      <c r="Q235" s="2">
        <v>7.3667916656666703</v>
      </c>
      <c r="R235" s="2">
        <v>8.3767749994166696</v>
      </c>
      <c r="S235" s="2">
        <v>8.2892083324999994</v>
      </c>
      <c r="T235" s="2">
        <v>7.7120499990000004</v>
      </c>
      <c r="U235" s="2">
        <v>8.2166249990000004</v>
      </c>
      <c r="V235" s="2">
        <v>8.1965916658333295</v>
      </c>
      <c r="W235" s="2">
        <v>8.2835083325833292</v>
      </c>
      <c r="X235" s="2">
        <v>9.2825916658333298</v>
      </c>
      <c r="Y235" s="2">
        <v>11.1427833323333</v>
      </c>
      <c r="Z235" s="2">
        <v>15.292249999499999</v>
      </c>
      <c r="AA235" s="2">
        <v>17.472333333083299</v>
      </c>
      <c r="AB235" s="2">
        <v>32.698016666416699</v>
      </c>
      <c r="AC235" s="2">
        <v>64.260350000000003</v>
      </c>
      <c r="AD235" s="2">
        <v>99.292108333333303</v>
      </c>
      <c r="AE235" s="2">
        <v>143.376916666667</v>
      </c>
      <c r="AF235" s="2">
        <v>195.055916666667</v>
      </c>
      <c r="AG235" s="2">
        <v>219.15741666666699</v>
      </c>
      <c r="AH235" s="2">
        <v>297.70808333333298</v>
      </c>
      <c r="AI235" s="2">
        <v>405.27401666666702</v>
      </c>
      <c r="AJ235" s="2">
        <v>509.630875</v>
      </c>
      <c r="AK235" s="2">
        <v>574.76174166666704</v>
      </c>
      <c r="AL235" s="2">
        <v>579.97666666666703</v>
      </c>
      <c r="AM235" s="2">
        <v>612.12249999999995</v>
      </c>
      <c r="AN235" s="2">
        <v>664.67120833333297</v>
      </c>
      <c r="AO235" s="2">
        <v>744.75907500000005</v>
      </c>
      <c r="AP235" s="2">
        <v>800.40851666666697</v>
      </c>
      <c r="AQ235" s="2">
        <v>876.41166666666697</v>
      </c>
      <c r="AR235" s="2">
        <v>966.58278425925903</v>
      </c>
      <c r="AS235" s="2">
        <v>1038.4190065960399</v>
      </c>
      <c r="AT235" s="2">
        <v>1089.33477148982</v>
      </c>
      <c r="AU235" s="2">
        <v>1128.9341791619199</v>
      </c>
      <c r="AV235" s="2">
        <v>1251.89997292515</v>
      </c>
      <c r="AW235" s="2">
        <v>1245.0354640478299</v>
      </c>
      <c r="AX235" s="2">
        <v>1196.3107092104599</v>
      </c>
      <c r="AY235" s="2">
        <v>1320.3120607404101</v>
      </c>
      <c r="AZ235" s="2">
        <v>1409.2722105612399</v>
      </c>
      <c r="BA235" s="2">
        <v>1572.1162253145999</v>
      </c>
      <c r="BB235" s="2">
        <v>1583.00278737484</v>
      </c>
      <c r="BD235" s="2"/>
      <c r="BE235" s="2"/>
    </row>
    <row r="236" spans="1:57">
      <c r="A236" s="2" t="s">
        <v>545</v>
      </c>
      <c r="B236" s="2">
        <v>7.1430000071429994E-2</v>
      </c>
      <c r="C236" s="2">
        <v>7.1430000071429994E-2</v>
      </c>
      <c r="D236" s="2">
        <v>7.1430000071429994E-2</v>
      </c>
      <c r="E236" s="2">
        <v>7.1430000071429994E-2</v>
      </c>
      <c r="F236" s="2">
        <v>7.1430000071429994E-2</v>
      </c>
      <c r="G236" s="2">
        <v>7.1430000071429994E-2</v>
      </c>
      <c r="H236" s="2">
        <v>7.1430000071429994E-2</v>
      </c>
      <c r="I236" s="2">
        <v>7.1430000071429994E-2</v>
      </c>
      <c r="J236" s="2">
        <v>7.1430000071429994E-2</v>
      </c>
      <c r="K236" s="2">
        <v>7.1430000071429994E-2</v>
      </c>
      <c r="L236" s="2">
        <v>7.1430000071429994E-2</v>
      </c>
      <c r="M236" s="2">
        <v>7.1429995890081102E-2</v>
      </c>
      <c r="N236" s="2">
        <v>7.1429999990000007E-2</v>
      </c>
      <c r="O236" s="2">
        <v>7.0214499989999998E-2</v>
      </c>
      <c r="P236" s="2">
        <v>7.1359499990000005E-2</v>
      </c>
      <c r="Q236" s="2">
        <v>7.421924999E-2</v>
      </c>
      <c r="R236" s="2">
        <v>8.2661666662499994E-2</v>
      </c>
      <c r="S236" s="2">
        <v>8.2589999993333302E-2</v>
      </c>
      <c r="T236" s="2">
        <v>7.7356666656666698E-2</v>
      </c>
      <c r="U236" s="2">
        <v>7.4828333323333301E-2</v>
      </c>
      <c r="V236" s="2">
        <v>7.4169999989999999E-2</v>
      </c>
      <c r="W236" s="2">
        <v>0.50052333332666699</v>
      </c>
      <c r="X236" s="2">
        <v>0.94046666666166701</v>
      </c>
      <c r="Y236" s="2">
        <v>1.5386249999924999</v>
      </c>
      <c r="Z236" s="2">
        <v>3.5970249999949999</v>
      </c>
      <c r="AA236" s="2">
        <v>6.7202000000058302</v>
      </c>
      <c r="AB236" s="2">
        <v>14</v>
      </c>
      <c r="AC236" s="2">
        <v>42.841266666666698</v>
      </c>
      <c r="AD236" s="2">
        <v>106.135833333333</v>
      </c>
      <c r="AE236" s="2">
        <v>223.09160630809001</v>
      </c>
      <c r="AF236" s="2">
        <v>428.85466666666701</v>
      </c>
      <c r="AG236" s="2">
        <v>734.00991666666698</v>
      </c>
      <c r="AH236" s="2">
        <v>1133.8343333333301</v>
      </c>
      <c r="AI236" s="2">
        <v>1195.01675</v>
      </c>
      <c r="AJ236" s="2">
        <v>979.44541666666703</v>
      </c>
      <c r="AK236" s="2">
        <v>968.91666666666697</v>
      </c>
      <c r="AL236" s="2">
        <v>1046.08475</v>
      </c>
      <c r="AM236" s="2">
        <v>1083.00866666667</v>
      </c>
      <c r="AN236" s="2">
        <v>1240.3058333333299</v>
      </c>
      <c r="AO236" s="2">
        <v>1454.8271666666701</v>
      </c>
      <c r="AP236" s="2">
        <v>1644.4753333333299</v>
      </c>
      <c r="AQ236" s="2">
        <v>1755.6587500000001</v>
      </c>
      <c r="AR236" s="2">
        <v>1797.5505000000001</v>
      </c>
      <c r="AS236" s="2">
        <v>1963.72008333333</v>
      </c>
      <c r="AT236" s="2">
        <v>1810.3047136515099</v>
      </c>
      <c r="AU236" s="2">
        <v>1780.6657768939399</v>
      </c>
      <c r="AV236" s="2">
        <v>1831.45340494586</v>
      </c>
      <c r="AW236" s="2">
        <v>1723.4917723430001</v>
      </c>
      <c r="AX236" s="2">
        <v>1720.4438833177701</v>
      </c>
      <c r="AY236" s="2">
        <v>2030.4880743341801</v>
      </c>
      <c r="AZ236" s="2">
        <v>2177.5575068335802</v>
      </c>
      <c r="BA236" s="2">
        <v>2522.74632070807</v>
      </c>
      <c r="BB236" s="2">
        <v>2504.5630775832801</v>
      </c>
      <c r="BD236" s="2"/>
      <c r="BE236" s="2"/>
    </row>
    <row r="237" spans="1:57">
      <c r="A237" s="2" t="s">
        <v>547</v>
      </c>
      <c r="AI237" s="2">
        <v>4.5324999999999997E-2</v>
      </c>
      <c r="AJ237" s="2">
        <v>0.32751416666666699</v>
      </c>
      <c r="AK237" s="2">
        <v>1.4730749999999999</v>
      </c>
      <c r="AL237" s="2">
        <v>1.8294685583333301</v>
      </c>
      <c r="AM237" s="2">
        <v>1.8616583333333301</v>
      </c>
      <c r="AN237" s="2">
        <v>2.4495416666666698</v>
      </c>
      <c r="AO237" s="2">
        <v>4.1304416666666697</v>
      </c>
      <c r="AP237" s="2">
        <v>5.4402333333333299</v>
      </c>
      <c r="AQ237" s="2">
        <v>5.3721583333333296</v>
      </c>
      <c r="AR237" s="2">
        <v>5.3266249999999999</v>
      </c>
      <c r="AS237" s="2">
        <v>5.3326883333333299</v>
      </c>
      <c r="AT237" s="2">
        <v>5.3191806666666697</v>
      </c>
      <c r="AU237" s="2">
        <v>5.1247290000000003</v>
      </c>
      <c r="AV237" s="2">
        <v>5.05</v>
      </c>
      <c r="AW237" s="2">
        <v>5.05</v>
      </c>
      <c r="AX237" s="2">
        <v>5.2672214166666702</v>
      </c>
      <c r="AY237" s="2">
        <v>7.79124033333333</v>
      </c>
      <c r="AZ237" s="2">
        <v>7.9356394166666702</v>
      </c>
      <c r="BA237" s="2">
        <v>7.9675628333333304</v>
      </c>
      <c r="BB237" s="2">
        <v>7.99102933333333</v>
      </c>
      <c r="BD237" s="2"/>
      <c r="BE237" s="2"/>
    </row>
    <row r="238" spans="1:57">
      <c r="A238" s="2" t="s">
        <v>157</v>
      </c>
      <c r="BD238" s="2"/>
      <c r="BE238" s="2"/>
    </row>
    <row r="239" spans="1:57">
      <c r="A239" s="2" t="s">
        <v>554</v>
      </c>
      <c r="B239" s="2">
        <v>1.12966666666667E-5</v>
      </c>
      <c r="C239" s="2">
        <v>1.10091666666667E-5</v>
      </c>
      <c r="D239" s="2">
        <v>1.098E-5</v>
      </c>
      <c r="E239" s="2">
        <v>1.46475E-5</v>
      </c>
      <c r="F239" s="2">
        <v>1.6411666666666701E-5</v>
      </c>
      <c r="G239" s="2">
        <v>2.90358333333333E-5</v>
      </c>
      <c r="H239" s="2">
        <v>5.3891666666666698E-5</v>
      </c>
      <c r="I239" s="2">
        <v>1.049625E-4</v>
      </c>
      <c r="J239" s="2">
        <v>2.3185416666666699E-4</v>
      </c>
      <c r="K239" s="2">
        <v>2.4800000000000001E-4</v>
      </c>
      <c r="L239" s="2">
        <v>2.4800000000000001E-4</v>
      </c>
      <c r="M239" s="2">
        <v>2.4800000000000001E-4</v>
      </c>
      <c r="N239" s="2">
        <v>5.3082583333333296E-4</v>
      </c>
      <c r="O239" s="2">
        <v>8.5715083333333299E-4</v>
      </c>
      <c r="P239" s="2">
        <v>1.0983275E-3</v>
      </c>
      <c r="Q239" s="2">
        <v>2.2358333333333301E-3</v>
      </c>
      <c r="R239" s="2">
        <v>3.3024999999999999E-3</v>
      </c>
      <c r="S239" s="2">
        <v>4.6466666666666696E-3</v>
      </c>
      <c r="T239" s="2">
        <v>6.0233333333333302E-3</v>
      </c>
      <c r="U239" s="2">
        <v>7.8383333333333308E-3</v>
      </c>
      <c r="V239" s="2">
        <v>9.0725000000000007E-3</v>
      </c>
      <c r="W239" s="2">
        <v>1.0793333333333301E-2</v>
      </c>
      <c r="X239" s="2">
        <v>1.3853333333333301E-2</v>
      </c>
      <c r="Y239" s="2">
        <v>3.43758333333333E-2</v>
      </c>
      <c r="Z239" s="2">
        <v>5.5893333333333302E-2</v>
      </c>
      <c r="AA239" s="2">
        <v>0.101155833333333</v>
      </c>
      <c r="AB239" s="2">
        <v>0.15143416666666701</v>
      </c>
      <c r="AC239" s="2">
        <v>0.22552166666666701</v>
      </c>
      <c r="AD239" s="2">
        <v>0.35850749999999998</v>
      </c>
      <c r="AE239" s="2">
        <v>0.62117833333333305</v>
      </c>
      <c r="AF239" s="2">
        <v>1.16948416666667</v>
      </c>
      <c r="AG239" s="2">
        <v>2.01766333333333</v>
      </c>
      <c r="AH239" s="2">
        <v>3.02481166666667</v>
      </c>
      <c r="AI239" s="2">
        <v>3.94109166666667</v>
      </c>
      <c r="AJ239" s="2">
        <v>5.0439166666666697</v>
      </c>
      <c r="AK239" s="2">
        <v>6.3490000000000002</v>
      </c>
      <c r="AL239" s="2">
        <v>7.97183333333333</v>
      </c>
      <c r="AM239" s="2">
        <v>9.4418333333333297</v>
      </c>
      <c r="AN239" s="2">
        <v>10.471916666666701</v>
      </c>
      <c r="AO239" s="2">
        <v>11.3393</v>
      </c>
      <c r="AP239" s="2">
        <v>12.099591666666701</v>
      </c>
      <c r="AQ239" s="2">
        <v>13.3191166666667</v>
      </c>
      <c r="AR239" s="2">
        <v>21.256966666666699</v>
      </c>
      <c r="AS239" s="2">
        <v>28.208683333333301</v>
      </c>
      <c r="AT239" s="2">
        <v>28.7037333333333</v>
      </c>
      <c r="AU239" s="2">
        <v>24.4786</v>
      </c>
      <c r="AV239" s="2">
        <v>24.073358333333299</v>
      </c>
      <c r="AW239" s="2">
        <v>23.471025000000001</v>
      </c>
      <c r="AX239" s="2">
        <v>20.9493166666667</v>
      </c>
      <c r="AY239" s="2">
        <v>22.567983333333299</v>
      </c>
      <c r="AZ239" s="2">
        <v>20.059275</v>
      </c>
      <c r="BA239" s="2">
        <v>19.314208333333301</v>
      </c>
      <c r="BB239" s="2">
        <v>20.310575</v>
      </c>
      <c r="BD239" s="2"/>
      <c r="BE239" s="2"/>
    </row>
    <row r="240" spans="1:57">
      <c r="A240" s="2" t="s">
        <v>46</v>
      </c>
      <c r="B240" s="2">
        <v>1</v>
      </c>
      <c r="C240" s="2">
        <v>1</v>
      </c>
      <c r="D240" s="2">
        <v>1</v>
      </c>
      <c r="E240" s="2">
        <v>1</v>
      </c>
      <c r="F240" s="2">
        <v>1</v>
      </c>
      <c r="G240" s="2">
        <v>1</v>
      </c>
      <c r="H240" s="2">
        <v>1</v>
      </c>
      <c r="I240" s="2">
        <v>1</v>
      </c>
      <c r="J240" s="2">
        <v>1</v>
      </c>
      <c r="K240" s="2">
        <v>1</v>
      </c>
      <c r="L240" s="2">
        <v>1</v>
      </c>
      <c r="M240" s="2">
        <v>1</v>
      </c>
      <c r="N240" s="2">
        <v>1</v>
      </c>
      <c r="O240" s="2">
        <v>1</v>
      </c>
      <c r="P240" s="2">
        <v>1</v>
      </c>
      <c r="Q240" s="2">
        <v>1</v>
      </c>
      <c r="R240" s="2">
        <v>1</v>
      </c>
      <c r="S240" s="2">
        <v>1</v>
      </c>
      <c r="T240" s="2">
        <v>1</v>
      </c>
      <c r="U240" s="2">
        <v>1</v>
      </c>
      <c r="V240" s="2">
        <v>1</v>
      </c>
      <c r="W240" s="2">
        <v>1</v>
      </c>
      <c r="X240" s="2">
        <v>1</v>
      </c>
      <c r="Y240" s="2">
        <v>1</v>
      </c>
      <c r="Z240" s="2">
        <v>1</v>
      </c>
      <c r="AA240" s="2">
        <v>1</v>
      </c>
      <c r="AB240" s="2">
        <v>1</v>
      </c>
      <c r="AC240" s="2">
        <v>1</v>
      </c>
      <c r="AD240" s="2">
        <v>1</v>
      </c>
      <c r="AE240" s="2">
        <v>1</v>
      </c>
      <c r="AF240" s="2">
        <v>1</v>
      </c>
      <c r="AG240" s="2">
        <v>1</v>
      </c>
      <c r="AH240" s="2">
        <v>1</v>
      </c>
      <c r="AI240" s="2">
        <v>1</v>
      </c>
      <c r="AJ240" s="2">
        <v>1</v>
      </c>
      <c r="AK240" s="2">
        <v>1</v>
      </c>
      <c r="AL240" s="2">
        <v>1</v>
      </c>
      <c r="AM240" s="2">
        <v>1</v>
      </c>
      <c r="AN240" s="2">
        <v>1</v>
      </c>
      <c r="AO240" s="2">
        <v>1</v>
      </c>
      <c r="AP240" s="2">
        <v>1</v>
      </c>
      <c r="AQ240" s="2">
        <v>1</v>
      </c>
      <c r="AR240" s="2">
        <v>1</v>
      </c>
      <c r="AS240" s="2">
        <v>1</v>
      </c>
      <c r="AT240" s="2">
        <v>1</v>
      </c>
      <c r="AU240" s="2">
        <v>1</v>
      </c>
      <c r="AV240" s="2">
        <v>1</v>
      </c>
      <c r="AW240" s="2">
        <v>1</v>
      </c>
      <c r="AX240" s="2">
        <v>1</v>
      </c>
      <c r="AY240" s="2">
        <v>1</v>
      </c>
      <c r="AZ240" s="2">
        <v>1</v>
      </c>
      <c r="BA240" s="2">
        <v>1</v>
      </c>
      <c r="BB240" s="2">
        <v>1</v>
      </c>
      <c r="BD240" s="2"/>
      <c r="BE240" s="2"/>
    </row>
    <row r="241" spans="1:57">
      <c r="A241" s="2" t="s">
        <v>556</v>
      </c>
      <c r="AK241" s="2">
        <v>29.774999999999999</v>
      </c>
      <c r="AL241" s="2">
        <v>40.066666666666698</v>
      </c>
      <c r="AM241" s="2">
        <v>62.9166666666667</v>
      </c>
      <c r="AN241" s="2">
        <v>94.491666666666703</v>
      </c>
      <c r="AO241" s="2">
        <v>124.625</v>
      </c>
      <c r="AP241" s="2">
        <v>236.60833333333301</v>
      </c>
      <c r="BD241" s="2"/>
      <c r="BE241" s="2"/>
    </row>
    <row r="242" spans="1:57">
      <c r="A242" s="2" t="s">
        <v>508</v>
      </c>
      <c r="B242" s="2">
        <v>1.7142900007142901</v>
      </c>
      <c r="C242" s="2">
        <v>1.7142900007142901</v>
      </c>
      <c r="D242" s="2">
        <v>1.7142900007142901</v>
      </c>
      <c r="E242" s="2">
        <v>1.7142900007142901</v>
      </c>
      <c r="F242" s="2">
        <v>1.7142900007142901</v>
      </c>
      <c r="G242" s="2">
        <v>1.7142900007142901</v>
      </c>
      <c r="H242" s="2">
        <v>1.7142900007142901</v>
      </c>
      <c r="I242" s="2">
        <v>1.7619083340952399</v>
      </c>
      <c r="J242" s="2">
        <v>2.0000000010000001</v>
      </c>
      <c r="K242" s="2">
        <v>2.0000000010000001</v>
      </c>
      <c r="L242" s="2">
        <v>2.0000000010000001</v>
      </c>
      <c r="M242" s="2">
        <v>1.97487273321145</v>
      </c>
      <c r="N242" s="2">
        <v>1.9212781494760101</v>
      </c>
      <c r="O242" s="2">
        <v>1.9592192359816101</v>
      </c>
      <c r="P242" s="2">
        <v>2.0532324085176299</v>
      </c>
      <c r="Q242" s="2">
        <v>2.16979583233333</v>
      </c>
      <c r="R242" s="2">
        <v>2.6146708328333301</v>
      </c>
      <c r="S242" s="2">
        <v>2.7</v>
      </c>
      <c r="T242" s="2">
        <v>2.7</v>
      </c>
      <c r="U242" s="2">
        <v>2.7</v>
      </c>
      <c r="V242" s="2">
        <v>2.7</v>
      </c>
      <c r="W242" s="2">
        <v>2.7</v>
      </c>
      <c r="X242" s="2">
        <v>2.7</v>
      </c>
      <c r="Y242" s="2">
        <v>2.7</v>
      </c>
      <c r="Z242" s="2">
        <v>2.7</v>
      </c>
      <c r="AA242" s="2">
        <v>2.7</v>
      </c>
      <c r="AB242" s="2">
        <v>2.7</v>
      </c>
      <c r="AC242" s="2">
        <v>2.7</v>
      </c>
      <c r="AD242" s="2">
        <v>2.7</v>
      </c>
      <c r="AE242" s="2">
        <v>2.7</v>
      </c>
      <c r="AF242" s="2">
        <v>2.7</v>
      </c>
      <c r="AG242" s="2">
        <v>2.7</v>
      </c>
      <c r="AH242" s="2">
        <v>2.7</v>
      </c>
      <c r="AI242" s="2">
        <v>2.7</v>
      </c>
      <c r="AJ242" s="2">
        <v>2.7</v>
      </c>
      <c r="AK242" s="2">
        <v>2.7</v>
      </c>
      <c r="AL242" s="2">
        <v>2.7</v>
      </c>
      <c r="AM242" s="2">
        <v>2.7</v>
      </c>
      <c r="AN242" s="2">
        <v>2.7</v>
      </c>
      <c r="AO242" s="2">
        <v>2.7</v>
      </c>
      <c r="AP242" s="2">
        <v>2.7</v>
      </c>
      <c r="AQ242" s="2">
        <v>2.7</v>
      </c>
      <c r="AR242" s="2">
        <v>2.7</v>
      </c>
      <c r="AS242" s="2">
        <v>2.7</v>
      </c>
      <c r="AT242" s="2">
        <v>2.7</v>
      </c>
      <c r="AU242" s="2">
        <v>2.7</v>
      </c>
      <c r="AV242" s="2">
        <v>2.7</v>
      </c>
      <c r="AW242" s="2">
        <v>2.7</v>
      </c>
      <c r="AX242" s="2">
        <v>2.7</v>
      </c>
      <c r="AY242" s="2">
        <v>2.7</v>
      </c>
      <c r="AZ242" s="2">
        <v>2.7</v>
      </c>
      <c r="BA242" s="2">
        <v>2.7</v>
      </c>
      <c r="BB242" s="2">
        <v>2.7</v>
      </c>
      <c r="BD242" s="2"/>
      <c r="BE242" s="2"/>
    </row>
    <row r="243" spans="1:57">
      <c r="A243" s="2" t="s">
        <v>560</v>
      </c>
      <c r="B243" s="2">
        <v>3.3495833323333302</v>
      </c>
      <c r="C243" s="2">
        <v>3.34983333233333</v>
      </c>
      <c r="D243" s="2">
        <v>3.3496666656666698</v>
      </c>
      <c r="E243" s="2">
        <v>3.3496666656666698</v>
      </c>
      <c r="F243" s="2">
        <v>4.3499999999999997E-3</v>
      </c>
      <c r="G243" s="2">
        <v>4.4000000000000003E-3</v>
      </c>
      <c r="H243" s="2">
        <v>4.4000000000000003E-3</v>
      </c>
      <c r="I243" s="2">
        <v>4.4000000000000003E-3</v>
      </c>
      <c r="J243" s="2">
        <v>4.4000000000000003E-3</v>
      </c>
      <c r="K243" s="2">
        <v>4.4000000000000003E-3</v>
      </c>
      <c r="L243" s="2">
        <v>4.4000000000000003E-3</v>
      </c>
      <c r="M243" s="2">
        <v>4.4000000000000003E-3</v>
      </c>
      <c r="N243" s="2">
        <v>4.3E-3</v>
      </c>
      <c r="O243" s="2">
        <v>4.3E-3</v>
      </c>
      <c r="P243" s="2">
        <v>4.3E-3</v>
      </c>
      <c r="Q243" s="2">
        <v>4.3E-3</v>
      </c>
      <c r="R243" s="2">
        <v>4.3E-3</v>
      </c>
      <c r="S243" s="2">
        <v>4.3E-3</v>
      </c>
      <c r="T243" s="2">
        <v>4.3E-3</v>
      </c>
      <c r="U243" s="2">
        <v>4.3E-3</v>
      </c>
      <c r="V243" s="2">
        <v>4.3E-3</v>
      </c>
      <c r="W243" s="2">
        <v>4.3E-3</v>
      </c>
      <c r="X243" s="2">
        <v>4.3E-3</v>
      </c>
      <c r="Y243" s="2">
        <v>4.3E-3</v>
      </c>
      <c r="Z243" s="2">
        <v>7.0166666666666702E-3</v>
      </c>
      <c r="AA243" s="2">
        <v>7.4999999999999997E-3</v>
      </c>
      <c r="AB243" s="2">
        <v>8.0833333333333295E-3</v>
      </c>
      <c r="AC243" s="2">
        <v>1.4500000000000001E-2</v>
      </c>
      <c r="AD243" s="2">
        <v>1.4500000000000001E-2</v>
      </c>
      <c r="AE243" s="2">
        <v>3.4691666666666697E-2</v>
      </c>
      <c r="AF243" s="2">
        <v>4.68916666666667E-2</v>
      </c>
      <c r="AG243" s="2">
        <v>5.6825000000000001E-2</v>
      </c>
      <c r="AH243" s="2">
        <v>6.8383333333333296E-2</v>
      </c>
      <c r="AI243" s="2">
        <v>9.0841666666666696E-2</v>
      </c>
      <c r="AJ243" s="2">
        <v>0.14685833333333301</v>
      </c>
      <c r="AK243" s="2">
        <v>0.17684166666666701</v>
      </c>
      <c r="AL243" s="2">
        <v>0.41735</v>
      </c>
      <c r="AM243" s="2">
        <v>0.48863333333333298</v>
      </c>
      <c r="AN243" s="2">
        <v>0.54756666666666698</v>
      </c>
      <c r="AO243" s="2">
        <v>0.60572499999999996</v>
      </c>
      <c r="AP243" s="2">
        <v>0.67996666666666705</v>
      </c>
      <c r="AQ243" s="2">
        <v>0.72365833333333296</v>
      </c>
      <c r="AR243" s="2">
        <v>1.1609499999999999</v>
      </c>
      <c r="AS243" s="2">
        <v>1.6069583333333299</v>
      </c>
      <c r="AT243" s="2">
        <v>1.89133333333333</v>
      </c>
      <c r="AU243" s="2">
        <v>2.08975</v>
      </c>
      <c r="AV243" s="2">
        <v>2.1469999999999998</v>
      </c>
      <c r="AW243" s="2">
        <v>2.1469999999999998</v>
      </c>
      <c r="AX243" s="2">
        <v>2.1469999999999998</v>
      </c>
      <c r="AY243" s="2">
        <v>2.1469999999999998</v>
      </c>
      <c r="AZ243" s="2">
        <v>2.5820603174603201</v>
      </c>
      <c r="BA243" s="2">
        <v>4.2892999999999999</v>
      </c>
      <c r="BB243" s="2">
        <v>4.2892999999999999</v>
      </c>
      <c r="BD243" s="2"/>
      <c r="BE243" s="2"/>
    </row>
    <row r="244" spans="1:57">
      <c r="A244" s="2" t="s">
        <v>563</v>
      </c>
      <c r="B244" s="2">
        <v>1</v>
      </c>
      <c r="C244" s="2">
        <v>1</v>
      </c>
      <c r="D244" s="2">
        <v>1</v>
      </c>
      <c r="E244" s="2">
        <v>1</v>
      </c>
      <c r="F244" s="2">
        <v>1</v>
      </c>
      <c r="G244" s="2">
        <v>1</v>
      </c>
      <c r="H244" s="2">
        <v>1</v>
      </c>
      <c r="I244" s="2">
        <v>1</v>
      </c>
      <c r="J244" s="2">
        <v>1</v>
      </c>
      <c r="K244" s="2">
        <v>1</v>
      </c>
      <c r="L244" s="2">
        <v>1</v>
      </c>
      <c r="M244" s="2">
        <v>1</v>
      </c>
      <c r="N244" s="2">
        <v>1</v>
      </c>
      <c r="O244" s="2">
        <v>1</v>
      </c>
      <c r="P244" s="2">
        <v>1</v>
      </c>
      <c r="Q244" s="2">
        <v>1</v>
      </c>
      <c r="R244" s="2">
        <v>1</v>
      </c>
      <c r="S244" s="2">
        <v>1</v>
      </c>
      <c r="T244" s="2">
        <v>1</v>
      </c>
      <c r="U244" s="2">
        <v>1</v>
      </c>
      <c r="V244" s="2">
        <v>1</v>
      </c>
      <c r="W244" s="2">
        <v>1</v>
      </c>
      <c r="X244" s="2">
        <v>1</v>
      </c>
      <c r="Y244" s="2">
        <v>1</v>
      </c>
      <c r="Z244" s="2">
        <v>1</v>
      </c>
      <c r="AA244" s="2">
        <v>1</v>
      </c>
      <c r="AB244" s="2">
        <v>1</v>
      </c>
      <c r="AC244" s="2">
        <v>1</v>
      </c>
      <c r="AD244" s="2">
        <v>1</v>
      </c>
      <c r="AE244" s="2">
        <v>1</v>
      </c>
      <c r="AF244" s="2">
        <v>1</v>
      </c>
      <c r="AG244" s="2">
        <v>1</v>
      </c>
      <c r="AH244" s="2">
        <v>1</v>
      </c>
      <c r="AI244" s="2">
        <v>1</v>
      </c>
      <c r="AJ244" s="2">
        <v>1</v>
      </c>
      <c r="AK244" s="2">
        <v>1</v>
      </c>
      <c r="AL244" s="2">
        <v>1</v>
      </c>
      <c r="AM244" s="2">
        <v>1</v>
      </c>
      <c r="AN244" s="2">
        <v>1</v>
      </c>
      <c r="AO244" s="2">
        <v>1</v>
      </c>
      <c r="AP244" s="2">
        <v>1</v>
      </c>
      <c r="AQ244" s="2">
        <v>1</v>
      </c>
      <c r="AR244" s="2">
        <v>1</v>
      </c>
      <c r="AS244" s="2">
        <v>1</v>
      </c>
      <c r="AT244" s="2">
        <v>1</v>
      </c>
      <c r="AU244" s="2">
        <v>1</v>
      </c>
      <c r="AV244" s="2">
        <v>1</v>
      </c>
      <c r="AW244" s="2">
        <v>1</v>
      </c>
      <c r="AX244" s="2">
        <v>1</v>
      </c>
      <c r="AY244" s="2">
        <v>1</v>
      </c>
      <c r="AZ244" s="2">
        <v>1</v>
      </c>
      <c r="BA244" s="2">
        <v>1</v>
      </c>
      <c r="BB244" s="2">
        <v>1</v>
      </c>
      <c r="BD244" s="2"/>
      <c r="BE244" s="2"/>
    </row>
    <row r="245" spans="1:57">
      <c r="A245" s="2" t="s">
        <v>45</v>
      </c>
      <c r="Y245" s="2">
        <v>1.0017709226849301</v>
      </c>
      <c r="AB245" s="2">
        <v>22.7444347826086</v>
      </c>
      <c r="AC245" s="2">
        <v>78.291398840579504</v>
      </c>
      <c r="AD245" s="2">
        <v>606.51826086956396</v>
      </c>
      <c r="AE245" s="2">
        <v>4463.9459694565103</v>
      </c>
      <c r="AF245" s="2">
        <v>6482.7957028985302</v>
      </c>
      <c r="AG245" s="2">
        <v>10037.034830917801</v>
      </c>
      <c r="AH245" s="2">
        <v>11202.1916666667</v>
      </c>
      <c r="AI245" s="2">
        <v>10640.958333333299</v>
      </c>
      <c r="AJ245" s="2">
        <v>10965.666666666701</v>
      </c>
      <c r="AK245" s="2">
        <v>11038.25</v>
      </c>
      <c r="AL245" s="2">
        <v>11032.583333333299</v>
      </c>
      <c r="AM245" s="2">
        <v>11683.333333333299</v>
      </c>
      <c r="AN245" s="2">
        <v>13268</v>
      </c>
      <c r="AO245" s="2">
        <v>13943.166666666701</v>
      </c>
      <c r="AP245" s="2">
        <v>14167.75</v>
      </c>
      <c r="AQ245" s="2">
        <v>14725.166666666701</v>
      </c>
      <c r="AR245" s="2">
        <v>15279.5</v>
      </c>
      <c r="AS245" s="2">
        <v>15509.583333333299</v>
      </c>
      <c r="AT245" s="2">
        <v>15746</v>
      </c>
      <c r="AU245" s="2">
        <v>15858.916666666701</v>
      </c>
      <c r="AV245" s="2">
        <v>15994.25</v>
      </c>
      <c r="AW245" s="2">
        <v>16105.125</v>
      </c>
      <c r="AX245" s="2">
        <v>16302.25</v>
      </c>
      <c r="AY245" s="2">
        <v>17065.083333333299</v>
      </c>
      <c r="AZ245" s="2">
        <v>18612.916666666701</v>
      </c>
      <c r="BA245" s="2">
        <v>20509.75</v>
      </c>
      <c r="BB245" s="2">
        <v>20828</v>
      </c>
      <c r="BD245" s="2"/>
      <c r="BE245" s="2"/>
    </row>
    <row r="246" spans="1:57">
      <c r="A246" s="2" t="s">
        <v>558</v>
      </c>
      <c r="B246" s="2">
        <v>89.765000088765007</v>
      </c>
      <c r="C246" s="2">
        <v>89.765000088765007</v>
      </c>
      <c r="D246" s="2">
        <v>89.765000088765007</v>
      </c>
      <c r="E246" s="2">
        <v>89.765000088765007</v>
      </c>
      <c r="F246" s="2">
        <v>89.765000088765007</v>
      </c>
      <c r="G246" s="2">
        <v>89.765000088765007</v>
      </c>
      <c r="H246" s="2">
        <v>89.765000088765007</v>
      </c>
      <c r="I246" s="2">
        <v>89.765000088765007</v>
      </c>
      <c r="J246" s="2">
        <v>89.765000088765007</v>
      </c>
      <c r="K246" s="2">
        <v>94.440000093440005</v>
      </c>
      <c r="L246" s="2">
        <v>100.985000099985</v>
      </c>
      <c r="M246" s="2">
        <v>100.689451223571</v>
      </c>
      <c r="N246" s="2">
        <v>81.610909090916707</v>
      </c>
      <c r="O246" s="2">
        <v>72.044713804750003</v>
      </c>
      <c r="P246" s="2">
        <v>77.803232323333305</v>
      </c>
      <c r="Q246" s="2">
        <v>69.272592592666697</v>
      </c>
      <c r="R246" s="2">
        <v>77.236228956166698</v>
      </c>
      <c r="S246" s="2">
        <v>79.411313131166693</v>
      </c>
      <c r="T246" s="2">
        <v>72.938989898916702</v>
      </c>
      <c r="U246" s="2">
        <v>68.7582491583333</v>
      </c>
      <c r="V246" s="2">
        <v>68.292121212166705</v>
      </c>
      <c r="W246" s="2">
        <v>87.825925925999996</v>
      </c>
      <c r="X246" s="2">
        <v>96.207499999999996</v>
      </c>
      <c r="Y246" s="2">
        <v>99.367661992999999</v>
      </c>
      <c r="Z246" s="2">
        <v>99.233333333000004</v>
      </c>
      <c r="AA246" s="2">
        <v>106.03166666600001</v>
      </c>
      <c r="AB246" s="2">
        <v>106.075833332917</v>
      </c>
      <c r="AC246" s="2">
        <v>109.849166666667</v>
      </c>
      <c r="AD246" s="2">
        <v>104.425833333333</v>
      </c>
      <c r="AE246" s="2">
        <v>116.041666666667</v>
      </c>
      <c r="AF246" s="2">
        <v>117.06125</v>
      </c>
      <c r="AG246" s="2">
        <v>111.675</v>
      </c>
      <c r="AH246" s="2">
        <v>113.39166666666701</v>
      </c>
      <c r="AI246" s="2">
        <v>121.580833333333</v>
      </c>
      <c r="AJ246" s="2">
        <v>116.405</v>
      </c>
      <c r="AK246" s="2">
        <v>112.11166666666701</v>
      </c>
      <c r="AL246" s="2">
        <v>111.71916666666699</v>
      </c>
      <c r="AM246" s="2">
        <v>115.87333333333299</v>
      </c>
      <c r="AN246" s="2">
        <v>127.5175</v>
      </c>
      <c r="AO246" s="2">
        <v>129.07499999999999</v>
      </c>
      <c r="AP246" s="2">
        <v>137.643333333333</v>
      </c>
      <c r="AQ246" s="2">
        <v>145.3125</v>
      </c>
      <c r="AR246" s="2">
        <v>139.19833333333301</v>
      </c>
      <c r="AS246" s="2">
        <v>122.18916666666701</v>
      </c>
      <c r="AT246" s="2">
        <v>111.79</v>
      </c>
      <c r="AU246" s="2">
        <v>109.245833333333</v>
      </c>
      <c r="AV246" s="2">
        <v>110.64083333333301</v>
      </c>
      <c r="AW246" s="2">
        <v>102.4375</v>
      </c>
      <c r="AX246" s="2">
        <v>101.334166666667</v>
      </c>
      <c r="AY246" s="2">
        <v>106.740833333333</v>
      </c>
      <c r="AZ246" s="2">
        <v>96.905833333333305</v>
      </c>
      <c r="BA246" s="2">
        <v>89.469166666666695</v>
      </c>
      <c r="BB246" s="2">
        <v>92.637500000000003</v>
      </c>
      <c r="BD246" s="2"/>
      <c r="BE246" s="2"/>
    </row>
    <row r="247" spans="1:57">
      <c r="A247" s="2" t="s">
        <v>565</v>
      </c>
      <c r="BD247" s="2"/>
      <c r="BE247" s="2"/>
    </row>
    <row r="248" spans="1:57">
      <c r="A248" s="2" t="s">
        <v>159</v>
      </c>
      <c r="BD248" s="2"/>
      <c r="BE248" s="2"/>
    </row>
    <row r="249" spans="1:57">
      <c r="A249" s="2" t="s">
        <v>467</v>
      </c>
      <c r="B249" s="2">
        <v>0.71428999971428997</v>
      </c>
      <c r="C249" s="2">
        <v>0.71551499971551502</v>
      </c>
      <c r="D249" s="2">
        <v>0.71918999971918995</v>
      </c>
      <c r="E249" s="2">
        <v>0.71918999971918995</v>
      </c>
      <c r="F249" s="2">
        <v>0.71918999971918995</v>
      </c>
      <c r="G249" s="2">
        <v>0.71918999971918995</v>
      </c>
      <c r="H249" s="2">
        <v>0.71918999971918995</v>
      </c>
      <c r="I249" s="2">
        <v>0.71950333305283698</v>
      </c>
      <c r="J249" s="2">
        <v>0.72106999972107</v>
      </c>
      <c r="K249" s="2">
        <v>0.72106999972107</v>
      </c>
      <c r="L249" s="2">
        <v>0.72106999972107</v>
      </c>
      <c r="M249" s="2">
        <v>0.71895973437828298</v>
      </c>
      <c r="N249" s="2">
        <v>0.67542999999999997</v>
      </c>
      <c r="O249" s="2">
        <v>0.61245700047593998</v>
      </c>
      <c r="P249" s="2">
        <v>0.60658000000000001</v>
      </c>
      <c r="Q249" s="2">
        <v>0.63278858316666697</v>
      </c>
      <c r="R249" s="2">
        <v>0.79536549899999998</v>
      </c>
      <c r="S249" s="2">
        <v>0.78607749900000001</v>
      </c>
      <c r="T249" s="2">
        <v>0.73633283233333302</v>
      </c>
      <c r="U249" s="2">
        <v>0.82615833233333302</v>
      </c>
      <c r="V249" s="2">
        <v>0.91930666566666697</v>
      </c>
      <c r="W249" s="2">
        <v>1.0340849990833301</v>
      </c>
      <c r="X249" s="2">
        <v>1.2073324990833301</v>
      </c>
      <c r="Y249" s="2">
        <v>1.54913083308333</v>
      </c>
      <c r="Z249" s="2">
        <v>1.86230583283333</v>
      </c>
      <c r="AA249" s="2">
        <v>2.2452733330833299</v>
      </c>
      <c r="AB249" s="2">
        <v>2.2357599999166702</v>
      </c>
      <c r="AC249" s="2">
        <v>2.12174833333333</v>
      </c>
      <c r="AD249" s="2">
        <v>2.08043666666667</v>
      </c>
      <c r="AE249" s="2">
        <v>2.2701916666666699</v>
      </c>
      <c r="AF249" s="2">
        <v>2.30985166666667</v>
      </c>
      <c r="AG249" s="2">
        <v>2.3996223333333302</v>
      </c>
      <c r="AH249" s="2">
        <v>2.46630833333333</v>
      </c>
      <c r="AI249" s="2">
        <v>2.56860341666667</v>
      </c>
      <c r="AJ249" s="2">
        <v>2.5350371666666698</v>
      </c>
      <c r="AK249" s="2">
        <v>2.4734041666666702</v>
      </c>
      <c r="AL249" s="2">
        <v>2.4621729166666699</v>
      </c>
      <c r="AM249" s="2">
        <v>2.5593716666666699</v>
      </c>
      <c r="AN249" s="2">
        <v>2.9476868333333299</v>
      </c>
      <c r="AO249" s="2">
        <v>3.0131519999999998</v>
      </c>
      <c r="AP249" s="2">
        <v>3.2863615249999998</v>
      </c>
      <c r="AQ249" s="2">
        <v>3.4780400715000002</v>
      </c>
      <c r="AR249" s="2">
        <v>3.3762581025</v>
      </c>
      <c r="AS249" s="2">
        <v>2.9732376583333302</v>
      </c>
      <c r="AT249" s="2">
        <v>2.7807234306666699</v>
      </c>
      <c r="AU249" s="2">
        <v>2.71033673441667</v>
      </c>
      <c r="AV249" s="2">
        <v>2.7792940446967198</v>
      </c>
      <c r="AW249" s="2">
        <v>2.6165724724799602</v>
      </c>
      <c r="AX249" s="2">
        <v>2.64417628032353</v>
      </c>
      <c r="AY249" s="2">
        <v>2.7307785095373101</v>
      </c>
      <c r="AZ249" s="2">
        <v>2.4846565845233801</v>
      </c>
      <c r="BA249" s="2">
        <v>2.3174720118126002</v>
      </c>
      <c r="BB249" s="2">
        <v>2.29231194992329</v>
      </c>
      <c r="BD249" s="2"/>
      <c r="BE249" s="2"/>
    </row>
    <row r="250" spans="1:57">
      <c r="A250" s="2" t="s">
        <v>566</v>
      </c>
      <c r="AF250" s="2">
        <v>12.0100611997629</v>
      </c>
      <c r="AG250" s="2">
        <v>12.0100611997629</v>
      </c>
      <c r="AH250" s="2">
        <v>12.0100611997629</v>
      </c>
      <c r="AI250" s="2">
        <v>12.0100611997629</v>
      </c>
      <c r="AJ250" s="2">
        <v>12.0100611997629</v>
      </c>
      <c r="AK250" s="2">
        <v>40.839166816264701</v>
      </c>
      <c r="AL250" s="2">
        <v>94.156666999999999</v>
      </c>
      <c r="AM250" s="2">
        <v>129.28083333333299</v>
      </c>
      <c r="AN250" s="2">
        <v>135.881666666667</v>
      </c>
      <c r="AO250" s="2">
        <v>155.71833333333299</v>
      </c>
      <c r="AP250" s="2">
        <v>161.71833333333299</v>
      </c>
      <c r="AQ250" s="2">
        <v>168.67166666666699</v>
      </c>
      <c r="AR250" s="2">
        <v>175.625</v>
      </c>
      <c r="AS250" s="2">
        <v>183.44833333333301</v>
      </c>
      <c r="AT250" s="2">
        <v>184.775833333333</v>
      </c>
      <c r="AU250" s="2">
        <v>191.509166666667</v>
      </c>
      <c r="AV250" s="2">
        <v>197.04916666666699</v>
      </c>
      <c r="AW250" s="2">
        <v>198.95333333333301</v>
      </c>
      <c r="AX250" s="2">
        <v>199.76416666666699</v>
      </c>
      <c r="AY250" s="2">
        <v>202.84666666666701</v>
      </c>
      <c r="AZ250" s="2">
        <v>219.59</v>
      </c>
      <c r="BA250" s="2">
        <v>213.8</v>
      </c>
      <c r="BB250" s="2">
        <v>214.35083333333301</v>
      </c>
      <c r="BD250" s="2"/>
      <c r="BE250" s="2"/>
    </row>
    <row r="251" spans="1:57">
      <c r="A251" s="2" t="s">
        <v>494</v>
      </c>
      <c r="B251" s="2">
        <v>0.71428599971428597</v>
      </c>
      <c r="C251" s="2">
        <v>0.71428599971428597</v>
      </c>
      <c r="D251" s="2">
        <v>0.71428599971428597</v>
      </c>
      <c r="E251" s="2">
        <v>0.71428599971428597</v>
      </c>
      <c r="F251" s="2">
        <v>0.71428599971428597</v>
      </c>
      <c r="G251" s="2">
        <v>0.71428599971428597</v>
      </c>
      <c r="H251" s="2">
        <v>0.71428599971428597</v>
      </c>
      <c r="I251" s="2">
        <v>0.71428599971428597</v>
      </c>
      <c r="J251" s="2">
        <v>0.71428599971428597</v>
      </c>
      <c r="K251" s="2">
        <v>0.71428599971428597</v>
      </c>
      <c r="L251" s="2">
        <v>0.71428599971428597</v>
      </c>
      <c r="M251" s="2">
        <v>0.71521699900000002</v>
      </c>
      <c r="N251" s="2">
        <v>0.76870451342999402</v>
      </c>
      <c r="O251" s="2">
        <v>0.69395909802109201</v>
      </c>
      <c r="P251" s="2">
        <v>0.67947700357025098</v>
      </c>
      <c r="Q251" s="2">
        <v>0.73950775529633594</v>
      </c>
      <c r="R251" s="2">
        <v>0.86956521814744803</v>
      </c>
      <c r="S251" s="2">
        <v>0.86956521814744803</v>
      </c>
      <c r="T251" s="2">
        <v>0.86956521814744803</v>
      </c>
      <c r="U251" s="2">
        <v>0.84202260193494305</v>
      </c>
      <c r="V251" s="2">
        <v>0.77883373727604199</v>
      </c>
      <c r="W251" s="2">
        <v>0.87757894275815296</v>
      </c>
      <c r="X251" s="2">
        <v>1.0858158330833301</v>
      </c>
      <c r="Y251" s="2">
        <v>1.1140999997500001</v>
      </c>
      <c r="Z251" s="2">
        <v>1.47527749975</v>
      </c>
      <c r="AA251" s="2">
        <v>2.2286749994166701</v>
      </c>
      <c r="AB251" s="2">
        <v>2.2850316664166699</v>
      </c>
      <c r="AC251" s="2">
        <v>2.03603333333333</v>
      </c>
      <c r="AD251" s="2">
        <v>2.2734675000000002</v>
      </c>
      <c r="AE251" s="2">
        <v>2.6226775</v>
      </c>
      <c r="AF251" s="2">
        <v>2.58732083333333</v>
      </c>
      <c r="AG251" s="2">
        <v>2.7613150000000002</v>
      </c>
      <c r="AH251" s="2">
        <v>2.8520141666666698</v>
      </c>
      <c r="AI251" s="2">
        <v>3.2677415833333301</v>
      </c>
      <c r="AJ251" s="2">
        <v>3.5507983333333302</v>
      </c>
      <c r="AK251" s="2">
        <v>3.6270850000000001</v>
      </c>
      <c r="AL251" s="2">
        <v>4.2993491666666701</v>
      </c>
      <c r="AM251" s="2">
        <v>4.6079616666666698</v>
      </c>
      <c r="AN251" s="2">
        <v>5.52828416666667</v>
      </c>
      <c r="AO251" s="2">
        <v>6.1094841666666699</v>
      </c>
      <c r="AP251" s="2">
        <v>6.9398283333333302</v>
      </c>
      <c r="AQ251" s="2">
        <v>8.6091808333333297</v>
      </c>
      <c r="AR251" s="2">
        <v>10.540746666666699</v>
      </c>
      <c r="AS251" s="2">
        <v>7.5647491666666697</v>
      </c>
      <c r="AT251" s="2">
        <v>6.4596925000000001</v>
      </c>
      <c r="AU251" s="2">
        <v>6.3593283333333304</v>
      </c>
      <c r="AV251" s="2">
        <v>6.7715491666666701</v>
      </c>
      <c r="AW251" s="2">
        <v>7.0453650000000003</v>
      </c>
      <c r="AX251" s="2">
        <v>8.26122333333333</v>
      </c>
      <c r="AY251" s="2">
        <v>8.4736741582488797</v>
      </c>
      <c r="AZ251" s="2">
        <v>7.3212219611528804</v>
      </c>
      <c r="BA251" s="2">
        <v>7.2611321323273499</v>
      </c>
      <c r="BB251" s="2">
        <v>8.2099686265933105</v>
      </c>
      <c r="BD251" s="2"/>
      <c r="BE251" s="2"/>
    </row>
    <row r="252" spans="1:57">
      <c r="A252" s="2" t="s">
        <v>243</v>
      </c>
      <c r="B252" s="2">
        <v>1.7000000000000001E-13</v>
      </c>
      <c r="C252" s="2">
        <v>1.7500000000000001E-13</v>
      </c>
      <c r="D252" s="2">
        <v>2.0999999999999999E-13</v>
      </c>
      <c r="E252" s="2">
        <v>2.5249999999999998E-13</v>
      </c>
      <c r="F252" s="2">
        <v>5.4999999999999998E-13</v>
      </c>
      <c r="G252" s="2">
        <v>5.4999999999999998E-13</v>
      </c>
      <c r="H252" s="2">
        <v>5.4999999999999998E-13</v>
      </c>
      <c r="I252" s="2">
        <v>1.15666666666667E-12</v>
      </c>
      <c r="J252" s="2">
        <v>1.67E-12</v>
      </c>
      <c r="K252" s="2">
        <v>1.67E-12</v>
      </c>
      <c r="L252" s="2">
        <v>1.67E-12</v>
      </c>
      <c r="M252" s="2">
        <v>1.67E-12</v>
      </c>
      <c r="N252" s="2">
        <v>1.67E-12</v>
      </c>
      <c r="O252" s="2">
        <v>1.67E-12</v>
      </c>
      <c r="P252" s="2">
        <v>1.67E-12</v>
      </c>
      <c r="Q252" s="2">
        <v>1.67E-12</v>
      </c>
      <c r="R252" s="2">
        <v>2.6408333333333302E-12</v>
      </c>
      <c r="S252" s="2">
        <v>2.8549999999999999E-12</v>
      </c>
      <c r="T252" s="2">
        <v>2.7866666666666699E-12</v>
      </c>
      <c r="U252" s="2">
        <v>5.7608333333333302E-12</v>
      </c>
      <c r="V252" s="2">
        <v>9.3308333333333297E-12</v>
      </c>
      <c r="W252" s="2">
        <v>1.46083333333333E-11</v>
      </c>
      <c r="X252" s="2">
        <v>1.91625E-11</v>
      </c>
      <c r="Y252" s="2">
        <v>4.2955000000000002E-11</v>
      </c>
      <c r="Z252" s="2">
        <v>1.20404166666667E-10</v>
      </c>
      <c r="AA252" s="2">
        <v>1.6620749999999999E-10</v>
      </c>
      <c r="AB252" s="2">
        <v>1.98705833333333E-10</v>
      </c>
      <c r="AC252" s="2">
        <v>3.7459499999999999E-10</v>
      </c>
      <c r="AD252" s="2">
        <v>6.2342999999999999E-10</v>
      </c>
      <c r="AE252" s="2">
        <v>1.27120833333333E-9</v>
      </c>
      <c r="AF252" s="2">
        <v>2.3947483333333299E-9</v>
      </c>
      <c r="AG252" s="2">
        <v>5.1945694166666698E-8</v>
      </c>
      <c r="AH252" s="2">
        <v>2.1513626025000001E-6</v>
      </c>
      <c r="AI252" s="2">
        <v>2.5144168139999999E-5</v>
      </c>
      <c r="AJ252" s="2">
        <v>1.19411916666667E-2</v>
      </c>
      <c r="AK252" s="2">
        <v>7.0244716666666707E-2</v>
      </c>
      <c r="AL252" s="2">
        <v>0.50184917500000004</v>
      </c>
      <c r="AM252" s="2">
        <v>1.3134475999999999</v>
      </c>
      <c r="AN252" s="2">
        <v>1.60723243633824</v>
      </c>
      <c r="AO252" s="2">
        <v>4.0206868435721397</v>
      </c>
      <c r="AP252" s="2">
        <v>21.8311121813367</v>
      </c>
      <c r="AQ252" s="2">
        <v>206.73851445087499</v>
      </c>
      <c r="AR252" s="2">
        <v>346.68793388513302</v>
      </c>
      <c r="AS252" s="2">
        <v>405.39745174602899</v>
      </c>
      <c r="AT252" s="2">
        <v>399.47579166666702</v>
      </c>
      <c r="AU252" s="2">
        <v>473.90800833333299</v>
      </c>
      <c r="AV252" s="2">
        <v>468.27882499999998</v>
      </c>
      <c r="AW252" s="2">
        <v>516.74989166666705</v>
      </c>
      <c r="AX252" s="2">
        <v>559.29250833333299</v>
      </c>
      <c r="AY252" s="2">
        <v>809.78583333333302</v>
      </c>
      <c r="AZ252" s="2">
        <v>905.91345833333298</v>
      </c>
      <c r="BA252" s="2">
        <v>919.49130000000002</v>
      </c>
      <c r="BB252" s="2">
        <v>919.75540833333298</v>
      </c>
      <c r="BD252" s="2"/>
      <c r="BE252" s="2"/>
    </row>
    <row r="253" spans="1:57">
      <c r="A253" s="2" t="s">
        <v>568</v>
      </c>
      <c r="B253" s="2">
        <v>0.71428599971428597</v>
      </c>
      <c r="C253" s="2">
        <v>0.71428599971428597</v>
      </c>
      <c r="D253" s="2">
        <v>0.71428599971428597</v>
      </c>
      <c r="E253" s="2">
        <v>0.71428599971428597</v>
      </c>
      <c r="F253" s="2">
        <v>0.71428599971428597</v>
      </c>
      <c r="G253" s="2">
        <v>0.71428599971428597</v>
      </c>
      <c r="H253" s="2">
        <v>0.71428599971428597</v>
      </c>
      <c r="I253" s="2">
        <v>0.71428599971428597</v>
      </c>
      <c r="J253" s="2">
        <v>0.71428599971428597</v>
      </c>
      <c r="K253" s="2">
        <v>0.71428599971428597</v>
      </c>
      <c r="L253" s="2">
        <v>0.71428599971428597</v>
      </c>
      <c r="M253" s="2">
        <v>0.71428599887889399</v>
      </c>
      <c r="N253" s="2">
        <v>7.1431749899999997E-4</v>
      </c>
      <c r="O253" s="2">
        <v>6.5239666566666704E-4</v>
      </c>
      <c r="P253" s="2">
        <v>6.43459999E-4</v>
      </c>
      <c r="Q253" s="2">
        <v>6.4322999949999995E-4</v>
      </c>
      <c r="R253" s="2">
        <v>7.0098383316666703E-4</v>
      </c>
      <c r="S253" s="2">
        <v>7.89727832416667E-4</v>
      </c>
      <c r="T253" s="2">
        <v>8.0066666666666697E-4</v>
      </c>
      <c r="U253" s="2">
        <v>7.9333333333333296E-4</v>
      </c>
      <c r="V253" s="2">
        <v>7.8866666666666701E-4</v>
      </c>
      <c r="W253" s="2">
        <v>8.6958333333333299E-4</v>
      </c>
      <c r="X253" s="2">
        <v>9.2875E-4</v>
      </c>
      <c r="Y253" s="2">
        <v>1.2589999999999999E-3</v>
      </c>
      <c r="Z253" s="2">
        <v>1.8131883327499999E-3</v>
      </c>
      <c r="AA253" s="2">
        <v>3.1396416662499999E-3</v>
      </c>
      <c r="AB253" s="2">
        <v>7.7884491665833298E-3</v>
      </c>
      <c r="AC253" s="2">
        <v>9.5194749999999995E-3</v>
      </c>
      <c r="AD253" s="2">
        <v>8.2660249999999998E-3</v>
      </c>
      <c r="AE253" s="2">
        <v>1.3813695833333301E-2</v>
      </c>
      <c r="AF253" s="2">
        <v>3.0289108333333301E-2</v>
      </c>
      <c r="AG253" s="2">
        <v>6.4639708333333296E-2</v>
      </c>
      <c r="AH253" s="2">
        <v>0.17221378333333301</v>
      </c>
      <c r="AI253" s="2">
        <v>0.45276266666666698</v>
      </c>
      <c r="AJ253" s="2">
        <v>0.66937062166666705</v>
      </c>
      <c r="AK253" s="2">
        <v>0.86411916666666699</v>
      </c>
      <c r="AL253" s="2">
        <v>1.2079</v>
      </c>
      <c r="AM253" s="2">
        <v>1.3144975000000001</v>
      </c>
      <c r="AN253" s="2">
        <v>1.86206916666667</v>
      </c>
      <c r="AO253" s="2">
        <v>2.3880191666666701</v>
      </c>
      <c r="AP253" s="2">
        <v>3.11084416666667</v>
      </c>
      <c r="AQ253" s="2">
        <v>3.610935</v>
      </c>
      <c r="AR253" s="2">
        <v>4.3985950000000003</v>
      </c>
      <c r="AS253" s="2">
        <v>4.7332710464987198</v>
      </c>
      <c r="AT253" s="2">
        <v>4.7788753864357902</v>
      </c>
      <c r="AU253" s="2">
        <v>4.4635033105158701</v>
      </c>
      <c r="AV253" s="2">
        <v>3.60307204258249</v>
      </c>
      <c r="AW253" s="2">
        <v>4.0025226650364303</v>
      </c>
      <c r="AX253" s="2">
        <v>3.7456606900876399</v>
      </c>
      <c r="AY253" s="2">
        <v>5.0461092452123504</v>
      </c>
      <c r="AZ253" s="2">
        <v>4.7971368749999996</v>
      </c>
      <c r="BA253" s="2">
        <v>4.8606655320934902</v>
      </c>
      <c r="BB253" s="2">
        <v>5.1472526651441299</v>
      </c>
      <c r="BD253" s="2"/>
      <c r="BE253" s="2"/>
    </row>
    <row r="254" spans="1:57">
      <c r="A254" s="2" t="s">
        <v>570</v>
      </c>
      <c r="B254" s="2">
        <v>7.1428600071428601E-4</v>
      </c>
      <c r="C254" s="2">
        <v>7.1428600071428601E-4</v>
      </c>
      <c r="D254" s="2">
        <v>7.1428600071428601E-4</v>
      </c>
      <c r="E254" s="2">
        <v>7.1428600071428601E-4</v>
      </c>
      <c r="F254" s="2">
        <v>7.1428600071428601E-4</v>
      </c>
      <c r="G254" s="2">
        <v>7.1428600071428601E-4</v>
      </c>
      <c r="H254" s="2">
        <v>7.1428600071428601E-4</v>
      </c>
      <c r="I254" s="2">
        <v>7.1428600071428601E-4</v>
      </c>
      <c r="J254" s="2">
        <v>7.1428600071428601E-4</v>
      </c>
      <c r="K254" s="2">
        <v>7.1428600071428601E-4</v>
      </c>
      <c r="L254" s="2">
        <v>7.1428600071428601E-4</v>
      </c>
      <c r="M254" s="2">
        <v>7.1219542995242695E-4</v>
      </c>
      <c r="N254" s="2">
        <v>6.5783174204698505E-4</v>
      </c>
      <c r="O254" s="2">
        <v>5.8571488122451999E-4</v>
      </c>
      <c r="P254" s="2">
        <v>5.8357882281972399E-4</v>
      </c>
      <c r="Q254" s="2">
        <v>5.7076428281416605E-4</v>
      </c>
      <c r="R254" s="2">
        <v>6.2607704338503499E-4</v>
      </c>
      <c r="S254" s="2">
        <v>6.2906376559987204E-4</v>
      </c>
      <c r="T254" s="2">
        <v>6.7482402076295101E-4</v>
      </c>
      <c r="U254" s="2">
        <v>6.8049712441124505E-4</v>
      </c>
      <c r="V254" s="2">
        <v>6.4529051059388995E-4</v>
      </c>
      <c r="W254" s="2">
        <v>6.9097568056162499E-4</v>
      </c>
      <c r="X254" s="2">
        <v>7.5994560388581401E-4</v>
      </c>
      <c r="Y254" s="2">
        <v>1.01423413220455E-3</v>
      </c>
      <c r="Z254" s="2">
        <v>1.25893678408442E-3</v>
      </c>
      <c r="AA254" s="2">
        <v>1.6155163771118799E-3</v>
      </c>
      <c r="AB254" s="2">
        <v>1.6684764684788899E-3</v>
      </c>
      <c r="AC254" s="2">
        <v>1.6634624460731601E-3</v>
      </c>
      <c r="AD254" s="2">
        <v>1.80773447752897E-3</v>
      </c>
      <c r="AE254" s="2">
        <v>2.12134031008689E-3</v>
      </c>
      <c r="AF254" s="2">
        <v>2.45451835023142E-3</v>
      </c>
      <c r="AG254" s="2">
        <v>3.6254886572367698E-3</v>
      </c>
      <c r="AH254" s="2">
        <v>5.1042665511594996E-3</v>
      </c>
      <c r="AI254" s="2">
        <v>6.4904940995879198E-3</v>
      </c>
      <c r="AJ254" s="2">
        <v>8.1607990595128806E-3</v>
      </c>
      <c r="AK254" s="2">
        <v>8.6752193293132395E-3</v>
      </c>
      <c r="AL254" s="2">
        <v>1.00137132167889E-2</v>
      </c>
      <c r="AM254" s="2">
        <v>1.21250465891802E-2</v>
      </c>
      <c r="AN254" s="2">
        <v>2.3706012838122799E-2</v>
      </c>
      <c r="AO254" s="2">
        <v>3.8344710205420497E-2</v>
      </c>
      <c r="AP254" s="2">
        <v>4.4468376417429997E-2</v>
      </c>
      <c r="AQ254" s="2">
        <v>5.5114659712586597E-2</v>
      </c>
      <c r="AR254" s="2">
        <v>5.5098290581033799E-2</v>
      </c>
      <c r="AS254" s="2">
        <v>0.69821607130572305</v>
      </c>
      <c r="AT254" s="2">
        <v>5.0744194146319499</v>
      </c>
      <c r="AU254" s="2">
        <v>22.389039604825498</v>
      </c>
      <c r="BD254" s="2"/>
      <c r="BE254" s="2"/>
    </row>
    <row r="255" spans="1:57">
      <c r="A255" s="2" t="s">
        <v>572</v>
      </c>
      <c r="B255" s="2">
        <v>1</v>
      </c>
      <c r="C255" s="2">
        <v>1</v>
      </c>
      <c r="D255" s="2">
        <v>1</v>
      </c>
      <c r="E255" s="2">
        <v>1</v>
      </c>
      <c r="F255" s="2">
        <v>1</v>
      </c>
      <c r="G255" s="2">
        <v>1</v>
      </c>
      <c r="H255" s="2">
        <v>1</v>
      </c>
      <c r="I255" s="2">
        <v>1</v>
      </c>
      <c r="J255" s="2">
        <v>1</v>
      </c>
      <c r="K255" s="2">
        <v>1</v>
      </c>
      <c r="L255" s="2">
        <v>1</v>
      </c>
      <c r="M255" s="2">
        <v>1</v>
      </c>
      <c r="N255" s="2">
        <v>1</v>
      </c>
      <c r="O255" s="2">
        <v>1</v>
      </c>
      <c r="P255" s="2">
        <v>1</v>
      </c>
      <c r="Q255" s="2">
        <v>1</v>
      </c>
      <c r="R255" s="2">
        <v>1</v>
      </c>
      <c r="S255" s="2">
        <v>1</v>
      </c>
      <c r="T255" s="2">
        <v>1</v>
      </c>
      <c r="U255" s="2">
        <v>1</v>
      </c>
      <c r="V255" s="2">
        <v>1</v>
      </c>
      <c r="W255" s="2">
        <v>1</v>
      </c>
      <c r="X255" s="2">
        <v>1</v>
      </c>
      <c r="Y255" s="2">
        <v>1</v>
      </c>
      <c r="Z255" s="2">
        <v>1</v>
      </c>
      <c r="AA255" s="2">
        <v>1</v>
      </c>
      <c r="AB255" s="2">
        <v>1</v>
      </c>
      <c r="AC255" s="2">
        <v>1</v>
      </c>
      <c r="AD255" s="2">
        <v>1</v>
      </c>
      <c r="AE255" s="2">
        <v>1</v>
      </c>
      <c r="AF255" s="2">
        <v>1</v>
      </c>
      <c r="AG255" s="2">
        <v>1</v>
      </c>
      <c r="AH255" s="2">
        <v>1</v>
      </c>
      <c r="AI255" s="2">
        <v>1</v>
      </c>
      <c r="AJ255" s="2">
        <v>1</v>
      </c>
      <c r="AK255" s="2">
        <v>1</v>
      </c>
      <c r="AL255" s="2">
        <v>1</v>
      </c>
      <c r="AM255" s="2">
        <v>1</v>
      </c>
      <c r="AN255" s="2">
        <v>1</v>
      </c>
      <c r="AO255" s="2">
        <v>1</v>
      </c>
      <c r="AP255" s="2">
        <v>1</v>
      </c>
      <c r="AQ255" s="2">
        <v>1</v>
      </c>
      <c r="AR255" s="2">
        <v>1</v>
      </c>
      <c r="AS255" s="2">
        <v>1</v>
      </c>
      <c r="AT255" s="2">
        <v>1</v>
      </c>
      <c r="AU255" s="2">
        <v>1</v>
      </c>
      <c r="AV255" s="2">
        <v>1</v>
      </c>
      <c r="AW255" s="2">
        <v>1</v>
      </c>
      <c r="AX255" s="2">
        <v>1</v>
      </c>
      <c r="AY255" s="2">
        <v>1</v>
      </c>
      <c r="AZ255" s="2">
        <v>1</v>
      </c>
      <c r="BA255" s="2">
        <v>1</v>
      </c>
      <c r="BB255" s="2">
        <v>1</v>
      </c>
      <c r="BC255" s="2">
        <v>1</v>
      </c>
      <c r="BD255" s="2"/>
      <c r="BE255" s="2"/>
    </row>
    <row r="256" spans="1:57">
      <c r="A256" s="2" t="s">
        <v>48</v>
      </c>
      <c r="B256" s="2">
        <v>0.357142999357143</v>
      </c>
      <c r="C256" s="2">
        <v>0.357142999357143</v>
      </c>
      <c r="D256" s="2">
        <v>0.357142999357143</v>
      </c>
      <c r="E256" s="2">
        <v>0.357142999357143</v>
      </c>
      <c r="F256" s="2">
        <v>0.357142999357143</v>
      </c>
      <c r="G256" s="2">
        <v>0.357142999357143</v>
      </c>
      <c r="H256" s="2">
        <v>0.357142999357143</v>
      </c>
      <c r="I256" s="2">
        <v>0.36210333266567502</v>
      </c>
      <c r="J256" s="2">
        <v>0.41666699941666702</v>
      </c>
      <c r="K256" s="2">
        <v>0.41666699941666702</v>
      </c>
      <c r="L256" s="2">
        <v>0.41666699941666702</v>
      </c>
      <c r="M256" s="2">
        <v>0.41092023742942502</v>
      </c>
      <c r="N256" s="2">
        <v>0.40039046153000801</v>
      </c>
      <c r="O256" s="2">
        <v>0.40817094529930797</v>
      </c>
      <c r="P256" s="2">
        <v>0.42775643974766298</v>
      </c>
      <c r="Q256" s="2">
        <v>0.45204116566666702</v>
      </c>
      <c r="R256" s="2">
        <v>0.55650983233333295</v>
      </c>
      <c r="S256" s="2">
        <v>0.57327199900000003</v>
      </c>
      <c r="T256" s="2">
        <v>0.52150458233333297</v>
      </c>
      <c r="U256" s="2">
        <v>0.47218116566666701</v>
      </c>
      <c r="V256" s="2">
        <v>0.43029499900000001</v>
      </c>
      <c r="W256" s="2">
        <v>0.49764133233333302</v>
      </c>
      <c r="X256" s="2">
        <v>0.57244683233333304</v>
      </c>
      <c r="Y256" s="2">
        <v>0.65972458233333298</v>
      </c>
      <c r="Z256" s="2">
        <v>0.75180666625000003</v>
      </c>
      <c r="AA256" s="2">
        <v>0.77924599974999997</v>
      </c>
      <c r="AB256" s="2">
        <v>0.68219733333333299</v>
      </c>
      <c r="AC256" s="2">
        <v>0.61192650000000004</v>
      </c>
      <c r="AD256" s="2">
        <v>0.56217016666666697</v>
      </c>
      <c r="AE256" s="2">
        <v>0.61117275000000004</v>
      </c>
      <c r="AF256" s="2">
        <v>0.56317716666666695</v>
      </c>
      <c r="AG256" s="2">
        <v>0.56701533333333298</v>
      </c>
      <c r="AH256" s="2">
        <v>0.56977416666666703</v>
      </c>
      <c r="AI256" s="2">
        <v>0.66675655333333295</v>
      </c>
      <c r="AJ256" s="2">
        <v>0.65342660416666698</v>
      </c>
      <c r="AK256" s="2">
        <v>0.63366811999999995</v>
      </c>
      <c r="AL256" s="2">
        <v>0.64095825500000003</v>
      </c>
      <c r="AM256" s="2">
        <v>0.61083611416666705</v>
      </c>
      <c r="AN256" s="2">
        <v>0.60382359416666698</v>
      </c>
      <c r="AO256" s="2">
        <v>0.61805684500000002</v>
      </c>
      <c r="AP256" s="2">
        <v>0.66093083333333302</v>
      </c>
      <c r="AQ256" s="2">
        <v>0.69465500000000002</v>
      </c>
      <c r="AR256" s="2">
        <v>0.66722333333333295</v>
      </c>
      <c r="AS256" s="2">
        <v>0.61247249999999998</v>
      </c>
      <c r="AT256" s="2">
        <v>0.54618</v>
      </c>
      <c r="AU256" s="2">
        <v>0.54999833333333303</v>
      </c>
      <c r="AV256" s="2">
        <v>0.54348666666666701</v>
      </c>
      <c r="AW256" s="2">
        <v>0.499771666666667</v>
      </c>
      <c r="AX256" s="2">
        <v>0.54396624999999998</v>
      </c>
      <c r="AY256" s="2">
        <v>0.64191926349599604</v>
      </c>
      <c r="AZ256" s="2">
        <v>0.64717934556016499</v>
      </c>
      <c r="BA256" s="2">
        <v>0.62414083574049495</v>
      </c>
      <c r="BB256" s="2">
        <v>0.63304698885732702</v>
      </c>
      <c r="BD256" s="2"/>
      <c r="BE256" s="2"/>
    </row>
  </sheetData>
  <pageMargins left="0.7" right="0.7" top="0.75" bottom="0.75" header="0.3" footer="0.3"/>
  <pageSetup orientation="portrait" horizontalDpi="0" verticalDpi="0"/>
  <headerFooter alignWithMargins="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Title Page</vt:lpstr>
      <vt:lpstr>Article Matrix</vt:lpstr>
      <vt:lpstr>Cost Data Raw</vt:lpstr>
      <vt:lpstr>Table</vt:lpstr>
      <vt:lpstr>Pivot Table</vt:lpstr>
      <vt:lpstr>Pivot Table (2)</vt:lpstr>
      <vt:lpstr>Sheet1</vt:lpstr>
      <vt:lpstr>CPI</vt:lpstr>
      <vt:lpstr>Exchange Rates</vt:lpstr>
      <vt:lpstr>PPP</vt:lpstr>
      <vt:lpstr>Regional Inflation</vt:lpstr>
      <vt:lpstr>Country Classifications</vt:lpstr>
      <vt:lpstr>Sheet2</vt:lpstr>
      <vt:lpstr>Summary Table</vt:lpstr>
    </vt:vector>
  </TitlesOfParts>
  <Company>UW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Lizzy</dc:creator>
  <cp:lastModifiedBy>Carol Levin</cp:lastModifiedBy>
  <dcterms:created xsi:type="dcterms:W3CDTF">2013-07-15T19:03:31Z</dcterms:created>
  <dcterms:modified xsi:type="dcterms:W3CDTF">2017-06-29T00:20:43Z</dcterms:modified>
</cp:coreProperties>
</file>